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ow_g\Downloads\"/>
    </mc:Choice>
  </mc:AlternateContent>
  <xr:revisionPtr revIDLastSave="0" documentId="13_ncr:1_{A32CE84F-F8BC-49C3-91E2-925C0D316D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shboard" sheetId="5" r:id="rId1"/>
    <sheet name="How-To" sheetId="1" r:id="rId2"/>
    <sheet name="Rubric and Maturity Reference" sheetId="2" r:id="rId3"/>
    <sheet name="Audit Checklist" sheetId="3" r:id="rId4"/>
    <sheet name="Corrective Action Tracker" sheetId="6" r:id="rId5"/>
    <sheet name="Score Trend Log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6" l="1" a="1"/>
  <c r="E8" i="6" a="1"/>
  <c r="D8" i="6" a="1"/>
  <c r="C8" i="6" a="1"/>
  <c r="B8" i="6" a="1"/>
  <c r="A8" i="6" a="1"/>
  <c r="E5" i="6"/>
  <c r="C5" i="6"/>
  <c r="A5" i="6"/>
  <c r="H30" i="5" a="1"/>
  <c r="J30" i="5" a="1"/>
  <c r="F30" i="5" a="1"/>
  <c r="D30" i="5" a="1"/>
  <c r="B30" i="5" a="1"/>
  <c r="A30" i="5" a="1"/>
  <c r="K5" i="5"/>
  <c r="I5" i="5"/>
  <c r="G5" i="5"/>
  <c r="E5" i="5"/>
  <c r="C5" i="5"/>
  <c r="A5" i="5"/>
  <c r="F5" i="4"/>
  <c r="E5" i="4"/>
  <c r="D5" i="4"/>
  <c r="C5" i="4"/>
  <c r="B5" i="4"/>
  <c r="B58" i="3"/>
  <c r="B57" i="3"/>
  <c r="B56" i="3"/>
  <c r="B55" i="3"/>
  <c r="C53" i="3"/>
  <c r="B53" i="3"/>
  <c r="C52" i="3"/>
  <c r="B52" i="3"/>
  <c r="C51" i="3"/>
  <c r="B51" i="3"/>
  <c r="C50" i="3"/>
  <c r="B50" i="3"/>
  <c r="C49" i="3"/>
  <c r="B49" i="3"/>
  <c r="C48" i="3"/>
  <c r="B48" i="3"/>
  <c r="C47" i="3"/>
  <c r="B47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<sst xmlns="http://schemas.openxmlformats.org/spreadsheetml/2006/main" count="243" uniqueCount="146">
  <si>
    <t>What this workbook is for</t>
  </si>
  <si>
    <t>How to use it</t>
  </si>
  <si>
    <t>Reference</t>
  </si>
  <si>
    <t>Full method and governance guidance: sixsigmakaizen.com/guides/5s-workplace-organization/</t>
  </si>
  <si>
    <t>Companion interactive tool: sixsigmakaizen.com/tools/5s-7s-audit-scorecard/</t>
  </si>
  <si>
    <t>Scoring Rubric (0-4)</t>
  </si>
  <si>
    <t>No evidence of the practice.</t>
  </si>
  <si>
    <t>Happens informally or inconsistently, dependent on individual effort.</t>
  </si>
  <si>
    <t>Defined and documented, but not consistently sustained between audits.</t>
  </si>
  <si>
    <t>Sustained with only minor gaps.</t>
  </si>
  <si>
    <t>Fully embedded as the default daily condition.</t>
  </si>
  <si>
    <t>Maturity Bands (Overall %)</t>
  </si>
  <si>
    <t>0-39%</t>
  </si>
  <si>
    <t>Reactive</t>
  </si>
  <si>
    <t>The system exists on paper. Conditions depend on who's working that day.</t>
  </si>
  <si>
    <t>40-69%</t>
  </si>
  <si>
    <t>Developing</t>
  </si>
  <si>
    <t>Standards exist and are followed inconsistently. Sustainment is still fragile.</t>
  </si>
  <si>
    <t>70-89%</t>
  </si>
  <si>
    <t>Managed</t>
  </si>
  <si>
    <t>Layered audits and corrective action are routine.</t>
  </si>
  <si>
    <t>90-100%</t>
  </si>
  <si>
    <t>Sustained</t>
  </si>
  <si>
    <t>The standard is the default condition.</t>
  </si>
  <si>
    <t>Audit scope (5S or 7S):</t>
  </si>
  <si>
    <t>7S</t>
  </si>
  <si>
    <t>Audit date:</t>
  </si>
  <si>
    <t>Enter date</t>
  </si>
  <si>
    <t>Pillar</t>
  </si>
  <si>
    <t>Checklist Item</t>
  </si>
  <si>
    <t>Score (0-4)</t>
  </si>
  <si>
    <t>Notes</t>
  </si>
  <si>
    <t>Sort</t>
  </si>
  <si>
    <t>Only items needed for current work are present in the area.</t>
  </si>
  <si>
    <t>Unneeded items are red-tagged and moved through a disposition process on schedule.</t>
  </si>
  <si>
    <t>No unknown-ownership material, obsolete documents, or duplicate tools remain.</t>
  </si>
  <si>
    <t>Red-tag reviews happen on a defined, repeating cadence.</t>
  </si>
  <si>
    <t>Set in Order</t>
  </si>
  <si>
    <t>Every item has a defined, labeled home location.</t>
  </si>
  <si>
    <t>Point-of-use placement or shadow boards are used where practical.</t>
  </si>
  <si>
    <t>Operators can retrieve needed items without searching or borrowing.</t>
  </si>
  <si>
    <t>Min/max or visual replenishment controls are in place where applicable.</t>
  </si>
  <si>
    <t>Shine</t>
  </si>
  <si>
    <t>Routine cleaning is scheduled and completed on cadence.</t>
  </si>
  <si>
    <t>Cleaning doubles as inspection — abnormalities are caught and logged.</t>
  </si>
  <si>
    <t>Leak, wear, and contamination sources are addressed, not just masked.</t>
  </si>
  <si>
    <t>The area's clean appearance reflects real equipment condition, not just tidiness.</t>
  </si>
  <si>
    <t>Standardize</t>
  </si>
  <si>
    <t>Visual standards (photos, checklists, floor markings) are posted at point of use.</t>
  </si>
  <si>
    <t>Standards are current and match the actual expected condition.</t>
  </si>
  <si>
    <t>Roles and responsibilities for maintaining the standard are clearly assigned.</t>
  </si>
  <si>
    <t>A new operator could learn the standard from what is visible, without a binder.</t>
  </si>
  <si>
    <t>Sustain</t>
  </si>
  <si>
    <t>Layered audits (operator, supervisor, leadership) happen on their defined cadence.</t>
  </si>
  <si>
    <t>Audit findings are closed out visibly and on time, not just logged.</t>
  </si>
  <si>
    <t>Leaders visibly participate in and reinforce the standard.</t>
  </si>
  <si>
    <t>Drift between audits is the exception, not the norm.</t>
  </si>
  <si>
    <t>Safety</t>
  </si>
  <si>
    <t>Required PPE is available, used, and unexpired.</t>
  </si>
  <si>
    <t>Hazards are marked, guarded, or controlled at the source.</t>
  </si>
  <si>
    <t>Near-misses and incidents are reviewed and drive corrective action.</t>
  </si>
  <si>
    <t>Unsafe shortcuts are not tolerated even under output pressure.</t>
  </si>
  <si>
    <t>Security</t>
  </si>
  <si>
    <t>Access to tools, systems, and material is controlled and authorization-based.</t>
  </si>
  <si>
    <t>Lock-and-key or badge logic is enforced consistently.</t>
  </si>
  <si>
    <t>Sensitive documents and data are protected from unauthorized access.</t>
  </si>
  <si>
    <t>Asset loss, tampering, or unauthorized use incidents are tracked.</t>
  </si>
  <si>
    <t>Score %</t>
  </si>
  <si>
    <t>Overall Score (%):</t>
  </si>
  <si>
    <t>Maturity Band:</t>
  </si>
  <si>
    <t>Weakest Pillar:</t>
  </si>
  <si>
    <t>Audit Date</t>
  </si>
  <si>
    <t>Scope (5S/7S)</t>
  </si>
  <si>
    <t>Overall Score (%)</t>
  </si>
  <si>
    <t>Maturity Band</t>
  </si>
  <si>
    <t>Weakest Pillar</t>
  </si>
  <si>
    <t>Baseline audit after 7S launch.</t>
  </si>
  <si>
    <t>Sort and Set in Order held; Sustain still lagging.</t>
  </si>
  <si>
    <t>Layered audits now consistent; standards need refresh.</t>
  </si>
  <si>
    <t>5S / 7S Audit Checklist</t>
  </si>
  <si>
    <t>Auditor:</t>
  </si>
  <si>
    <t>Enter name</t>
  </si>
  <si>
    <t>Area / Line:</t>
  </si>
  <si>
    <t>Enter area</t>
  </si>
  <si>
    <t>Legend: yellow cells are for you to fill in. Score uses a 0-4 dropdown — see 'Rubric and Maturity Reference'. Safety and Security pillars are scored only when scope = 7S.</t>
  </si>
  <si>
    <t>#</t>
  </si>
  <si>
    <t>Action Required</t>
  </si>
  <si>
    <t>Owner</t>
  </si>
  <si>
    <t>Due Date</t>
  </si>
  <si>
    <t>Status</t>
  </si>
  <si>
    <t>Closed</t>
  </si>
  <si>
    <t>Set a recurring red-tag review date.</t>
  </si>
  <si>
    <t>Area Lead</t>
  </si>
  <si>
    <t>Open</t>
  </si>
  <si>
    <t>Storage or floor space freed by removing unneeded items is reused, not immediately refilled.</t>
  </si>
  <si>
    <t>Walkways, exits, and access to safety equipment are kept clear of obstruction.</t>
  </si>
  <si>
    <t>Add an inspection checklist to the cleaning routine.</t>
  </si>
  <si>
    <t>Maintenance</t>
  </si>
  <si>
    <t>In Progress</t>
  </si>
  <si>
    <t>Root-cause and repair recurring leak sources.</t>
  </si>
  <si>
    <t>Cleaning tools and supplies have their own defined, restocked home location.</t>
  </si>
  <si>
    <t>Refresh outdated visual standards.</t>
  </si>
  <si>
    <t>Add photo-based visual aids at each station.</t>
  </si>
  <si>
    <t>Trainer</t>
  </si>
  <si>
    <t>Best practices from one area are captured and shared across similar areas.</t>
  </si>
  <si>
    <t>Publish the layered audit calendar.</t>
  </si>
  <si>
    <t>Plant Manager</t>
  </si>
  <si>
    <t>Track findings to closure on the Corrective Action Tracker.</t>
  </si>
  <si>
    <t>5S/7S performance is visible on a shared metric or scorecard.</t>
  </si>
  <si>
    <t>Post the Dashboard tab on the shop-floor board.</t>
  </si>
  <si>
    <t>Emergency equipment (extinguishers, eyewash, first aid) is accessible and inspected on schedule.</t>
  </si>
  <si>
    <t>Move sensitive documents to access-controlled storage.</t>
  </si>
  <si>
    <t>IT / Security</t>
  </si>
  <si>
    <t>Visitors and contractors are logged, badged, and escorted per policy.</t>
  </si>
  <si>
    <t>Pillar Summary</t>
  </si>
  <si>
    <t>Included in Scope?</t>
  </si>
  <si>
    <t>Open Actions:</t>
  </si>
  <si>
    <t>Score Trend Log</t>
  </si>
  <si>
    <t>Add one row per completed audit. Use 'Add current audit' below to pull today's result straight from the Audit Checklist tab, or type values in directly.</t>
  </si>
  <si>
    <t>Current Audit Checklist snapshot:</t>
  </si>
  <si>
    <t>Legend: yellow snapshot row (row 5) is a live pull from the Audit Checklist tab. Add a new row to the table for each completed audit.</t>
  </si>
  <si>
    <t>5S / 7S Audit Dashboard</t>
  </si>
  <si>
    <t>Live view of the current Audit Checklist. Update scores there — this tab refreshes automatically.</t>
  </si>
  <si>
    <t>OVERALL SCORE (%)</t>
  </si>
  <si>
    <t>MATURITY BAND</t>
  </si>
  <si>
    <t>AUDIT SCOPE</t>
  </si>
  <si>
    <t>AUDIT DATE</t>
  </si>
  <si>
    <t>WEAKEST PILLAR</t>
  </si>
  <si>
    <t>OPEN ACTIONS</t>
  </si>
  <si>
    <t>Open Actions (from Audit Checklist)</t>
  </si>
  <si>
    <t>Corrective Action Tracker</t>
  </si>
  <si>
    <t>Automatically lists every checklist item with an action but no 'Closed'/'N/A' status. Update Status on the Audit Checklist tab to close items out here.</t>
  </si>
  <si>
    <t>OPEN</t>
  </si>
  <si>
    <t>IN PROGRESS</t>
  </si>
  <si>
    <t>CLOSED</t>
  </si>
  <si>
    <t>This workbook scores a workplace organization audit pillar by pillar on a 0-4 scale, calculates an overall percentage and maturity band, tracks open corrective actions, and logs scores across repeated audits so a trend is visible over time.</t>
  </si>
  <si>
    <t>1. On the 'Audit Checklist' tab, choose 5S or 7S scope, enter the audit date, auditor, and area (7S adds Safety and Security as formal pillars).</t>
  </si>
  <si>
    <t>2. Score every item from 0 (no evidence) to 4 (fully embedded) using the dropdown in the Score column. Log any gap as an Action Required with an Owner, Due Date, and Status.</t>
  </si>
  <si>
    <t>3. Check the 'Dashboard' tab for a live, one-page view of overall score, maturity band, pillar breakdown, trend, and open actions.</t>
  </si>
  <si>
    <t>4. The 'Corrective Action Tracker' tab automatically rolls up every open or in-progress action — close items out there by updating Status on the Audit Checklist tab.</t>
  </si>
  <si>
    <t>5. Log each completed audit's overall score and date on the 'Score Trend Log' tab to build a maturity trend over time.</t>
  </si>
  <si>
    <t>6. Use the 'Rubric and Maturity Reference' tab to keep scoring consistent across auditors and audit cycles.</t>
  </si>
  <si>
    <t>Jump to a tab</t>
  </si>
  <si>
    <t>Dashboard</t>
  </si>
  <si>
    <t>Rubric and Maturity Reference</t>
  </si>
  <si>
    <t>Audit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</si>
</sst>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/dd/yyyy"/>
  </numFmts>
  <fonts count="23" x14ac:knownFonts="1">
    <font>
      <sz val="11"/>
      <color theme="1"/>
      <name val="Calibri"/>
      <family val="2"/>
      <scheme val="minor"/>
    </font>
    <font>
      <b/>
      <sz val="16"/>
      <color rgb="FF153F8A"/>
      <name val="Arial"/>
    </font>
    <font>
      <b/>
      <sz val="12"/>
      <color rgb="FF153F8A"/>
      <name val="Arial"/>
    </font>
    <font>
      <sz val="10"/>
      <name val="Arial"/>
    </font>
    <font>
      <b/>
      <sz val="10"/>
      <name val="Arial"/>
    </font>
    <font>
      <i/>
      <sz val="9"/>
      <color rgb="FF666666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rgb="FF0000FF"/>
      <name val="Arial"/>
    </font>
    <font>
      <b/>
      <sz val="10"/>
      <color rgb="FFFFFFFF"/>
      <name val="Arial"/>
    </font>
    <font>
      <sz val="11"/>
      <color theme="1"/>
      <name val="Arial"/>
    </font>
    <font>
      <b/>
      <i/>
      <sz val="10"/>
      <color rgb="FF666666"/>
      <name val="Arial"/>
    </font>
    <font>
      <sz val="10"/>
      <color rgb="FF008000"/>
      <name val="Arial"/>
    </font>
    <font>
      <b/>
      <sz val="18"/>
      <color rgb="FF153F8A"/>
      <name val="Arial"/>
    </font>
    <font>
      <b/>
      <sz val="9"/>
      <color rgb="FFFFFFFF"/>
      <name val="Arial"/>
    </font>
    <font>
      <b/>
      <sz val="20"/>
      <color rgb="FF008000"/>
      <name val="Arial"/>
    </font>
    <font>
      <b/>
      <sz val="16"/>
      <color rgb="FF008000"/>
      <name val="Arial"/>
    </font>
    <font>
      <b/>
      <sz val="14"/>
      <color rgb="FF008000"/>
      <name val="Arial"/>
    </font>
    <font>
      <b/>
      <sz val="18"/>
      <color rgb="FF9C0006"/>
      <name val="Arial"/>
    </font>
    <font>
      <b/>
      <sz val="18"/>
      <color rgb="FF9C6500"/>
      <name val="Arial"/>
    </font>
    <font>
      <b/>
      <sz val="18"/>
      <color rgb="FF006100"/>
      <name val="Arial"/>
    </font>
    <font>
      <u/>
      <sz val="10"/>
      <color rgb="FF0563C1"/>
      <name val="Arial"/>
    </font>
  </fonts>
  <fills count="16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53F8A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9C000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9C65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00610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8696B"/>
        <bgColor indexed="64"/>
      </patternFill>
    </fill>
    <fill>
      <patternFill patternType="solid">
        <fgColor rgb="FFFCA57D"/>
        <bgColor indexed="64"/>
      </patternFill>
    </fill>
    <fill>
      <patternFill patternType="solid">
        <fgColor rgb="FFFFEB84"/>
        <bgColor indexed="64"/>
      </patternFill>
    </fill>
    <fill>
      <patternFill patternType="solid">
        <fgColor rgb="FFB0D183"/>
        <bgColor indexed="64"/>
      </patternFill>
    </fill>
    <fill>
      <patternFill patternType="solid">
        <fgColor rgb="FF63BE7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10" fillId="3" borderId="0" xfId="0" applyFont="1" applyFill="1"/>
    <xf numFmtId="164" fontId="7" fillId="0" borderId="0" xfId="0" applyNumberFormat="1" applyFont="1"/>
    <xf numFmtId="0" fontId="11" fillId="0" borderId="0" xfId="0" applyFont="1"/>
    <xf numFmtId="0" fontId="7" fillId="0" borderId="0" xfId="0" applyFont="1" applyAlignment="1">
      <alignment horizontal="center"/>
    </xf>
    <xf numFmtId="0" fontId="12" fillId="0" borderId="0" xfId="0" applyFont="1"/>
    <xf numFmtId="0" fontId="7" fillId="2" borderId="0" xfId="0" applyFont="1" applyFill="1" applyAlignment="1">
      <alignment horizontal="center"/>
    </xf>
    <xf numFmtId="0" fontId="7" fillId="2" borderId="0" xfId="0" applyFont="1" applyFill="1"/>
    <xf numFmtId="165" fontId="7" fillId="2" borderId="0" xfId="0" applyNumberFormat="1" applyFont="1" applyFill="1"/>
    <xf numFmtId="164" fontId="8" fillId="0" borderId="0" xfId="0" applyNumberFormat="1" applyFont="1"/>
    <xf numFmtId="165" fontId="7" fillId="0" borderId="0" xfId="0" applyNumberFormat="1" applyFont="1"/>
    <xf numFmtId="0" fontId="13" fillId="2" borderId="0" xfId="0" applyFont="1" applyFill="1"/>
    <xf numFmtId="164" fontId="13" fillId="2" borderId="0" xfId="0" applyNumberFormat="1" applyFont="1" applyFill="1"/>
    <xf numFmtId="0" fontId="14" fillId="0" borderId="0" xfId="0" applyFont="1"/>
    <xf numFmtId="0" fontId="15" fillId="3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164" fontId="16" fillId="4" borderId="0" xfId="0" applyNumberFormat="1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0" fontId="18" fillId="4" borderId="0" xfId="0" applyFont="1" applyFill="1" applyAlignment="1">
      <alignment horizontal="center"/>
    </xf>
    <xf numFmtId="0" fontId="15" fillId="5" borderId="0" xfId="0" applyFont="1" applyFill="1" applyAlignment="1">
      <alignment horizontal="center"/>
    </xf>
    <xf numFmtId="0" fontId="19" fillId="6" borderId="0" xfId="0" applyFont="1" applyFill="1" applyAlignment="1">
      <alignment horizontal="center"/>
    </xf>
    <xf numFmtId="0" fontId="15" fillId="7" borderId="0" xfId="0" applyFont="1" applyFill="1" applyAlignment="1">
      <alignment horizontal="center"/>
    </xf>
    <xf numFmtId="0" fontId="20" fillId="8" borderId="0" xfId="0" applyFont="1" applyFill="1" applyAlignment="1">
      <alignment horizontal="center"/>
    </xf>
    <xf numFmtId="0" fontId="15" fillId="9" borderId="0" xfId="0" applyFont="1" applyFill="1" applyAlignment="1">
      <alignment horizontal="center"/>
    </xf>
    <xf numFmtId="0" fontId="21" fillId="10" borderId="0" xfId="0" applyFont="1" applyFill="1" applyAlignment="1">
      <alignment horizontal="center"/>
    </xf>
    <xf numFmtId="0" fontId="4" fillId="11" borderId="0" xfId="0" applyFont="1" applyFill="1" applyAlignment="1">
      <alignment horizontal="center" vertical="top" wrapText="1"/>
    </xf>
    <xf numFmtId="0" fontId="4" fillId="12" borderId="0" xfId="0" applyFont="1" applyFill="1" applyAlignment="1">
      <alignment horizontal="center" vertical="top" wrapText="1"/>
    </xf>
    <xf numFmtId="0" fontId="4" fillId="13" borderId="0" xfId="0" applyFont="1" applyFill="1" applyAlignment="1">
      <alignment horizontal="center" vertical="top" wrapText="1"/>
    </xf>
    <xf numFmtId="0" fontId="4" fillId="14" borderId="0" xfId="0" applyFont="1" applyFill="1" applyAlignment="1">
      <alignment horizontal="center" vertical="top" wrapText="1"/>
    </xf>
    <xf numFmtId="0" fontId="4" fillId="15" borderId="0" xfId="0" applyFont="1" applyFill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22" fillId="0" borderId="0" xfId="0" applyFont="1"/>
    <xf numFmtId="0" fontId="6" fillId="0" borderId="0" xfId="1"/>
  </cellXfs>
  <cellStyles count="2">
    <cellStyle name="Hyperlink" xfId="1" builtinId="8"/>
    <cellStyle name="Normal" xfId="0" builtinId="0"/>
  </cellStyles>
  <dxfs count="25"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sz val="10"/>
        <name val="Arial"/>
      </font>
    </dxf>
    <dxf>
      <font>
        <sz val="10"/>
        <name val="Arial"/>
      </font>
    </dxf>
    <dxf>
      <font>
        <sz val="10"/>
        <name val="Arial"/>
      </font>
    </dxf>
    <dxf>
      <font>
        <sz val="10"/>
        <name val="Arial"/>
      </font>
    </dxf>
    <dxf>
      <font>
        <sz val="10"/>
        <name val="Arial"/>
      </font>
    </dxf>
    <dxf>
      <font>
        <sz val="10"/>
        <name val="Arial"/>
      </font>
      <numFmt numFmtId="164" formatCode="0.0"/>
    </dxf>
    <dxf>
      <font>
        <sz val="10"/>
        <name val="Arial"/>
      </font>
    </dxf>
    <dxf>
      <font>
        <sz val="10"/>
        <name val="Arial"/>
      </font>
      <numFmt numFmtId="165" formatCode="mm/dd/yyyy"/>
    </dxf>
    <dxf>
      <font>
        <sz val="10"/>
        <name val="Arial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indexed="64"/>
          <bgColor rgb="FF153F8A"/>
        </patternFill>
      </fill>
    </dxf>
    <dxf>
      <font>
        <sz val="10"/>
        <name val="Arial"/>
      </font>
    </dxf>
    <dxf>
      <font>
        <sz val="10"/>
        <name val="Arial"/>
      </font>
      <numFmt numFmtId="165" formatCode="mm/dd/yyyy"/>
      <fill>
        <patternFill patternType="solid">
          <fgColor indexed="64"/>
          <bgColor rgb="FFFFF7D6"/>
        </patternFill>
      </fill>
    </dxf>
    <dxf>
      <font>
        <sz val="10"/>
        <name val="Arial"/>
      </font>
      <fill>
        <patternFill patternType="solid">
          <fgColor indexed="64"/>
          <bgColor rgb="FFFFF7D6"/>
        </patternFill>
      </fill>
    </dxf>
    <dxf>
      <font>
        <sz val="10"/>
        <name val="Arial"/>
      </font>
      <fill>
        <patternFill patternType="solid">
          <fgColor indexed="64"/>
          <bgColor rgb="FFFFF7D6"/>
        </patternFill>
      </fill>
    </dxf>
    <dxf>
      <font>
        <sz val="10"/>
        <name val="Arial"/>
      </font>
      <fill>
        <patternFill patternType="solid">
          <fgColor indexed="64"/>
          <bgColor rgb="FFFFF7D6"/>
        </patternFill>
      </fill>
    </dxf>
    <dxf>
      <font>
        <sz val="10"/>
        <name val="Arial"/>
      </font>
      <fill>
        <patternFill patternType="solid">
          <fgColor indexed="64"/>
          <bgColor rgb="FFFFF7D6"/>
        </patternFill>
      </fill>
      <alignment horizontal="center"/>
    </dxf>
    <dxf>
      <font>
        <sz val="10"/>
        <name val="Arial"/>
      </font>
    </dxf>
    <dxf>
      <font>
        <sz val="10"/>
        <name val="Arial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Score by Pillar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153F8A"/>
            </a:solidFill>
            <a:ln>
              <a:noFill/>
            </a:ln>
            <a:effectLst/>
          </c:spPr>
          <c:invertIfNegative val="0"/>
          <c:cat>
            <c:strRef>
              <c:f>'Audit Checklist'!$A$47:$A$53</c:f>
              <c:strCache>
                <c:ptCount val="7"/>
                <c:pt idx="0">
                  <c:v>Sort</c:v>
                </c:pt>
                <c:pt idx="1">
                  <c:v>Set in Order</c:v>
                </c:pt>
                <c:pt idx="2">
                  <c:v>Shine</c:v>
                </c:pt>
                <c:pt idx="3">
                  <c:v>Standardize</c:v>
                </c:pt>
                <c:pt idx="4">
                  <c:v>Sustain</c:v>
                </c:pt>
                <c:pt idx="5">
                  <c:v>Safety</c:v>
                </c:pt>
                <c:pt idx="6">
                  <c:v>Security</c:v>
                </c:pt>
              </c:strCache>
            </c:strRef>
          </c:cat>
          <c:val>
            <c:numRef>
              <c:f>'Audit Checklist'!$B$47:$B$53</c:f>
              <c:numCache>
                <c:formatCode>0.0</c:formatCode>
                <c:ptCount val="7"/>
                <c:pt idx="0">
                  <c:v>60</c:v>
                </c:pt>
                <c:pt idx="1">
                  <c:v>65</c:v>
                </c:pt>
                <c:pt idx="2">
                  <c:v>45</c:v>
                </c:pt>
                <c:pt idx="3">
                  <c:v>35</c:v>
                </c:pt>
                <c:pt idx="4">
                  <c:v>30</c:v>
                </c:pt>
                <c:pt idx="5">
                  <c:v>70</c:v>
                </c:pt>
                <c:pt idx="6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DD-4C05-9378-554665742B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99698576"/>
        <c:axId val="1267387152"/>
      </c:barChart>
      <c:catAx>
        <c:axId val="16996985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7387152"/>
        <c:crosses val="autoZero"/>
        <c:auto val="1"/>
        <c:lblAlgn val="ctr"/>
        <c:lblOffset val="100"/>
        <c:noMultiLvlLbl val="0"/>
      </c:catAx>
      <c:valAx>
        <c:axId val="1267387152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99698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Overall Score Trend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Overall Score (%)</c:v>
          </c:tx>
          <c:spPr>
            <a:ln w="31750" cap="rnd">
              <a:solidFill>
                <a:srgbClr val="153F8A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'Score Trend Log'!$A$8:$A$10</c:f>
              <c:numCache>
                <c:formatCode>mm/dd/yyyy</c:formatCode>
                <c:ptCount val="3"/>
                <c:pt idx="0">
                  <c:v>46174</c:v>
                </c:pt>
                <c:pt idx="1">
                  <c:v>46204</c:v>
                </c:pt>
                <c:pt idx="2">
                  <c:v>46235</c:v>
                </c:pt>
              </c:numCache>
            </c:numRef>
          </c:cat>
          <c:val>
            <c:numRef>
              <c:f>'Score Trend Log'!$C$8:$C$10</c:f>
              <c:numCache>
                <c:formatCode>0.0</c:formatCode>
                <c:ptCount val="3"/>
                <c:pt idx="0">
                  <c:v>42</c:v>
                </c:pt>
                <c:pt idx="1">
                  <c:v>50</c:v>
                </c:pt>
                <c:pt idx="2">
                  <c:v>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F5-4A68-8F2D-3952F90A15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99704144"/>
        <c:axId val="1267295472"/>
      </c:lineChart>
      <c:dateAx>
        <c:axId val="1699704144"/>
        <c:scaling>
          <c:orientation val="minMax"/>
        </c:scaling>
        <c:delete val="0"/>
        <c:axPos val="b"/>
        <c:numFmt formatCode="mm/d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7295472"/>
        <c:crosses val="autoZero"/>
        <c:auto val="1"/>
        <c:lblOffset val="100"/>
        <c:baseTimeUnit val="months"/>
      </c:dateAx>
      <c:valAx>
        <c:axId val="1267295472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99704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Overall Score Trend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Overall Score (%)</c:v>
          </c:tx>
          <c:spPr>
            <a:ln w="31750" cap="rnd">
              <a:solidFill>
                <a:srgbClr val="153F8A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'Score Trend Log'!$A$8:$A$10</c:f>
              <c:numCache>
                <c:formatCode>mm/dd/yyyy</c:formatCode>
                <c:ptCount val="3"/>
                <c:pt idx="0">
                  <c:v>46174</c:v>
                </c:pt>
                <c:pt idx="1">
                  <c:v>46204</c:v>
                </c:pt>
                <c:pt idx="2">
                  <c:v>46235</c:v>
                </c:pt>
              </c:numCache>
            </c:numRef>
          </c:cat>
          <c:val>
            <c:numRef>
              <c:f>'Score Trend Log'!$C$8:$C$10</c:f>
              <c:numCache>
                <c:formatCode>0.0</c:formatCode>
                <c:ptCount val="3"/>
                <c:pt idx="0">
                  <c:v>42</c:v>
                </c:pt>
                <c:pt idx="1">
                  <c:v>50</c:v>
                </c:pt>
                <c:pt idx="2">
                  <c:v>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08-4291-BABC-697D2E51D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1211503"/>
        <c:axId val="1267339152"/>
      </c:lineChart>
      <c:dateAx>
        <c:axId val="921211503"/>
        <c:scaling>
          <c:orientation val="minMax"/>
        </c:scaling>
        <c:delete val="0"/>
        <c:axPos val="b"/>
        <c:numFmt formatCode="mm/d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7339152"/>
        <c:crosses val="autoZero"/>
        <c:auto val="1"/>
        <c:lblOffset val="100"/>
        <c:baseTimeUnit val="months"/>
      </c:dateAx>
      <c:valAx>
        <c:axId val="1267339152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1211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6</xdr:col>
      <xdr:colOff>0</xdr:colOff>
      <xdr:row>26</xdr:row>
      <xdr:rowOff>0</xdr:rowOff>
    </xdr:to>
    <xdr:graphicFrame macro="">
      <xdr:nvGraphicFramePr>
        <xdr:cNvPr id="2" name="PillarScoreChart">
          <a:extLst>
            <a:ext uri="{FF2B5EF4-FFF2-40B4-BE49-F238E27FC236}">
              <a16:creationId xmlns:a16="http://schemas.microsoft.com/office/drawing/2014/main" id="{5880C261-FE39-429F-CDAB-4BB5C8E4DB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7</xdr:row>
      <xdr:rowOff>0</xdr:rowOff>
    </xdr:from>
    <xdr:to>
      <xdr:col>11</xdr:col>
      <xdr:colOff>0</xdr:colOff>
      <xdr:row>26</xdr:row>
      <xdr:rowOff>0</xdr:rowOff>
    </xdr:to>
    <xdr:graphicFrame macro="">
      <xdr:nvGraphicFramePr>
        <xdr:cNvPr id="3" name="TrendChartDash">
          <a:extLst>
            <a:ext uri="{FF2B5EF4-FFF2-40B4-BE49-F238E27FC236}">
              <a16:creationId xmlns:a16="http://schemas.microsoft.com/office/drawing/2014/main" id="{29F027B5-1ACE-0775-368C-945AFDCAC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16</xdr:col>
      <xdr:colOff>0</xdr:colOff>
      <xdr:row>22</xdr:row>
      <xdr:rowOff>0</xdr:rowOff>
    </xdr:to>
    <xdr:graphicFrame macro="">
      <xdr:nvGraphicFramePr>
        <xdr:cNvPr id="2" name="ScoreTrendChart">
          <a:extLst>
            <a:ext uri="{FF2B5EF4-FFF2-40B4-BE49-F238E27FC236}">
              <a16:creationId xmlns:a16="http://schemas.microsoft.com/office/drawing/2014/main" id="{6B56881C-0A2A-0A7B-FAFA-A4D3193BDA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09E080-CBE0-4EA1-A490-DACFCB2071E7}" name="AuditItems" displayName="AuditItems" ref="A8:I43" totalsRowShown="0" headerRowDxfId="12" dataDxfId="11">
  <autoFilter ref="A8:I43" xr:uid="{DC09E080-CBE0-4EA1-A490-DACFCB2071E7}"/>
  <tableColumns count="9">
    <tableColumn id="1" xr3:uid="{A4CC181F-785B-4BBA-837D-2BE1C00F65F4}" name="Pillar" dataDxfId="21"/>
    <tableColumn id="2" xr3:uid="{EA65D889-147B-4CF7-A54D-4F0E0F6C3749}" name="#" dataDxfId="20">
      <calculatedColumnFormula>COUNTIF($A$9:A9,A9)</calculatedColumnFormula>
    </tableColumn>
    <tableColumn id="3" xr3:uid="{47CE3F7E-7C48-410C-9E14-6A0BEB420EE6}" name="Checklist Item" dataDxfId="19"/>
    <tableColumn id="4" xr3:uid="{AABA194F-D8F8-4DFF-9F9C-521BE35A55DA}" name="Score (0-4)" dataDxfId="18"/>
    <tableColumn id="5" xr3:uid="{CBAC6F4B-A810-46ED-9FBB-13FC863BA3D6}" name="Notes" dataDxfId="17"/>
    <tableColumn id="6" xr3:uid="{F63E9A65-BC1F-462D-A2A2-930FFDFBB85D}" name="Action Required" dataDxfId="16"/>
    <tableColumn id="7" xr3:uid="{568E9B7B-2326-4E48-A293-7714A8985FD4}" name="Owner" dataDxfId="15"/>
    <tableColumn id="8" xr3:uid="{D1DC7DD7-BC77-474E-ADFA-0812333B59D9}" name="Due Date" dataDxfId="14"/>
    <tableColumn id="9" xr3:uid="{F89F539E-BCEB-4CC0-BDD7-EF1918085DD4}" name="Status" dataDxfId="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5E6289-44BB-4E53-B75E-0307DE360926}" name="ScoreTrend" displayName="ScoreTrend" ref="A7:F10" totalsRowShown="0" headerRowDxfId="4" dataDxfId="3">
  <autoFilter ref="A7:F10" xr:uid="{705E6289-44BB-4E53-B75E-0307DE360926}"/>
  <tableColumns count="6">
    <tableColumn id="1" xr3:uid="{0C6E2E7A-72E0-4FA5-88DC-60636094E2C1}" name="Audit Date" dataDxfId="10"/>
    <tableColumn id="2" xr3:uid="{3DF4FC7D-BA63-4F75-99D6-D0872F7A2FE6}" name="Scope (5S/7S)" dataDxfId="9"/>
    <tableColumn id="3" xr3:uid="{35727F83-EE9C-40CA-AF96-7E30DE425304}" name="Overall Score (%)" dataDxfId="8"/>
    <tableColumn id="4" xr3:uid="{6310A091-C957-4B3C-B10A-83A313CBCB23}" name="Maturity Band" dataDxfId="7"/>
    <tableColumn id="5" xr3:uid="{50B9CE0F-048E-4209-86FA-805D84AF766C}" name="Weakest Pillar" dataDxfId="6"/>
    <tableColumn id="6" xr3:uid="{AF153B95-A6CE-4565-AD5A-1ABD45DF638C}" name="Notes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008B930-78A3-431C-AC4A-3A9F721113CB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0daf95cd-802d-45a4-9831-0e84714bd47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B83B-E78C-4A47-838F-826DF13BEA6F}">
  <dimension ref="A1:K38"/>
  <sheetViews>
    <sheetView tabSelected="1" workbookViewId="0"/>
  </sheetViews>
  <sheetFormatPr defaultRowHeight="15" x14ac:dyDescent="0.25"/>
  <cols>
    <col min="1" max="1" width="24.7109375" customWidth="1"/>
    <col min="2" max="2" width="57.140625" customWidth="1"/>
    <col min="3" max="3" width="24.7109375" customWidth="1"/>
    <col min="4" max="4" width="41.85546875" customWidth="1"/>
    <col min="5" max="5" width="24.7109375" customWidth="1"/>
    <col min="6" max="6" width="19" customWidth="1"/>
    <col min="7" max="7" width="24.7109375" customWidth="1"/>
    <col min="8" max="8" width="17.140625" customWidth="1"/>
    <col min="9" max="9" width="24.7109375" customWidth="1"/>
    <col min="10" max="10" width="17.140625" customWidth="1"/>
    <col min="11" max="11" width="24.7109375" customWidth="1"/>
  </cols>
  <sheetData>
    <row r="1" spans="1:11" ht="23.25" x14ac:dyDescent="0.35">
      <c r="A1" s="22" t="s">
        <v>121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25">
      <c r="A2" s="6" t="s">
        <v>122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20.100000000000001" customHeight="1" x14ac:dyDescent="0.25">
      <c r="A4" s="23" t="s">
        <v>123</v>
      </c>
      <c r="C4" s="23" t="s">
        <v>124</v>
      </c>
      <c r="E4" s="23" t="s">
        <v>125</v>
      </c>
      <c r="G4" s="23" t="s">
        <v>126</v>
      </c>
      <c r="I4" s="23" t="s">
        <v>127</v>
      </c>
      <c r="K4" s="23" t="s">
        <v>128</v>
      </c>
    </row>
    <row r="5" spans="1:11" ht="33.950000000000003" customHeight="1" x14ac:dyDescent="0.4">
      <c r="A5" s="25">
        <f>'Audit Checklist'!B55</f>
        <v>50</v>
      </c>
      <c r="C5" s="26" t="str">
        <f>'Audit Checklist'!B56</f>
        <v>Developing</v>
      </c>
      <c r="E5" s="26" t="str">
        <f>'Audit Checklist'!B2</f>
        <v>7S</v>
      </c>
      <c r="G5" s="27" t="str">
        <f>'Audit Checklist'!B3</f>
        <v>Enter date</v>
      </c>
      <c r="I5" s="26" t="str">
        <f>'Audit Checklist'!B57</f>
        <v>Sustain</v>
      </c>
      <c r="K5" s="24">
        <f>'Audit Checklist'!B58</f>
        <v>9</v>
      </c>
    </row>
    <row r="28" spans="1:10" ht="15.75" x14ac:dyDescent="0.25">
      <c r="A28" s="2" t="s">
        <v>129</v>
      </c>
    </row>
    <row r="29" spans="1:10" x14ac:dyDescent="0.25">
      <c r="A29" s="10" t="s">
        <v>28</v>
      </c>
      <c r="B29" s="10" t="s">
        <v>29</v>
      </c>
      <c r="C29" s="10"/>
      <c r="D29" s="10" t="s">
        <v>86</v>
      </c>
      <c r="E29" s="10"/>
      <c r="F29" s="10" t="s">
        <v>87</v>
      </c>
      <c r="G29" s="10"/>
      <c r="H29" s="10" t="s">
        <v>88</v>
      </c>
      <c r="I29" s="10"/>
      <c r="J29" s="10" t="s">
        <v>89</v>
      </c>
    </row>
    <row r="30" spans="1:10" x14ac:dyDescent="0.25">
      <c r="A30" s="7" t="str" cm="1">
        <f t="array" ref="A30:A38">IFERROR(_xlfn._xlws.FILTER('Audit Checklist'!A9:A43,('Audit Checklist'!F9:F43&lt;&gt;"")*('Audit Checklist'!I9:I43&lt;&gt;"Closed")*('Audit Checklist'!I9:I43&lt;&gt;"N/A")),"No open actions")</f>
        <v>Sort</v>
      </c>
      <c r="B30" s="7" t="str" cm="1">
        <f t="array" ref="B30:B38">IFERROR(_xlfn._xlws.FILTER('Audit Checklist'!C9:C43,('Audit Checklist'!F9:F43&lt;&gt;"")*('Audit Checklist'!I9:I43&lt;&gt;"Closed")*('Audit Checklist'!I9:I43&lt;&gt;"N/A")),"")</f>
        <v>Unneeded items are red-tagged and moved through a disposition process on schedule.</v>
      </c>
      <c r="C30" s="7"/>
      <c r="D30" s="7" t="str" cm="1">
        <f t="array" ref="D30:D38">IFERROR(_xlfn._xlws.FILTER('Audit Checklist'!F9:F43,('Audit Checklist'!F9:F43&lt;&gt;"")*('Audit Checklist'!I9:I43&lt;&gt;"Closed")*('Audit Checklist'!I9:I43&lt;&gt;"N/A")),"")</f>
        <v>Set a recurring red-tag review date.</v>
      </c>
      <c r="E30" s="7"/>
      <c r="F30" s="7" t="str" cm="1">
        <f t="array" ref="F30:F38">IFERROR(_xlfn._xlws.FILTER('Audit Checklist'!G9:G43,('Audit Checklist'!F9:F43&lt;&gt;"")*('Audit Checklist'!I9:I43&lt;&gt;"Closed")*('Audit Checklist'!I9:I43&lt;&gt;"N/A")),"")</f>
        <v>Area Lead</v>
      </c>
      <c r="G30" s="7"/>
      <c r="H30" s="19" t="str" cm="1">
        <f t="array" ref="H30:H38">IFERROR(IF(_xlfn._xlws.FILTER('Audit Checklist'!H9:H43,('Audit Checklist'!F9:F43&lt;&gt;"")*('Audit Checklist'!I9:I43&lt;&gt;"Closed")*('Audit Checklist'!I9:I43&lt;&gt;"N/A"))=0,"",_xlfn._xlws.FILTER('Audit Checklist'!H9:H43,('Audit Checklist'!F9:F43&lt;&gt;"")*('Audit Checklist'!I9:I43&lt;&gt;"Closed")*('Audit Checklist'!I9:I43&lt;&gt;"N/A"))),"")</f>
        <v/>
      </c>
      <c r="I30" s="7"/>
      <c r="J30" s="7" t="str" cm="1">
        <f t="array" ref="J30:J38">IFERROR(_xlfn._xlws.FILTER('Audit Checklist'!I9:I43,('Audit Checklist'!F9:F43&lt;&gt;"")*('Audit Checklist'!I9:I43&lt;&gt;"Closed")*('Audit Checklist'!I9:I43&lt;&gt;"N/A")),"")</f>
        <v>Open</v>
      </c>
    </row>
    <row r="31" spans="1:10" x14ac:dyDescent="0.25">
      <c r="A31" s="7" t="str">
        <v>Shine</v>
      </c>
      <c r="B31" s="7" t="str">
        <v>Cleaning doubles as inspection — abnormalities are caught and logged.</v>
      </c>
      <c r="C31" s="7"/>
      <c r="D31" s="7" t="str">
        <v>Add an inspection checklist to the cleaning routine.</v>
      </c>
      <c r="E31" s="7"/>
      <c r="F31" s="7" t="str">
        <v>Maintenance</v>
      </c>
      <c r="G31" s="7"/>
      <c r="H31" s="19" t="str">
        <v/>
      </c>
      <c r="I31" s="7"/>
      <c r="J31" s="7" t="str">
        <v>In Progress</v>
      </c>
    </row>
    <row r="32" spans="1:10" x14ac:dyDescent="0.25">
      <c r="A32" s="7" t="str">
        <v>Shine</v>
      </c>
      <c r="B32" s="7" t="str">
        <v>Leak, wear, and contamination sources are addressed, not just masked.</v>
      </c>
      <c r="C32" s="7"/>
      <c r="D32" s="7" t="str">
        <v>Root-cause and repair recurring leak sources.</v>
      </c>
      <c r="E32" s="7"/>
      <c r="F32" s="7" t="str">
        <v>Maintenance</v>
      </c>
      <c r="G32" s="7"/>
      <c r="H32" s="19" t="str">
        <v/>
      </c>
      <c r="I32" s="7"/>
      <c r="J32" s="7" t="str">
        <v>Open</v>
      </c>
    </row>
    <row r="33" spans="1:10" x14ac:dyDescent="0.25">
      <c r="A33" s="7" t="str">
        <v>Standardize</v>
      </c>
      <c r="B33" s="7" t="str">
        <v>Standards are current and match the actual expected condition.</v>
      </c>
      <c r="C33" s="7"/>
      <c r="D33" s="7" t="str">
        <v>Refresh outdated visual standards.</v>
      </c>
      <c r="E33" s="7"/>
      <c r="F33" s="7" t="str">
        <v>Area Lead</v>
      </c>
      <c r="G33" s="7"/>
      <c r="H33" s="19" t="str">
        <v/>
      </c>
      <c r="I33" s="7"/>
      <c r="J33" s="7" t="str">
        <v>Open</v>
      </c>
    </row>
    <row r="34" spans="1:10" x14ac:dyDescent="0.25">
      <c r="A34" s="7" t="str">
        <v>Standardize</v>
      </c>
      <c r="B34" s="7" t="str">
        <v>A new operator could learn the standard from what is visible, without a binder.</v>
      </c>
      <c r="C34" s="7"/>
      <c r="D34" s="7" t="str">
        <v>Add photo-based visual aids at each station.</v>
      </c>
      <c r="E34" s="7"/>
      <c r="F34" s="7" t="str">
        <v>Trainer</v>
      </c>
      <c r="G34" s="7"/>
      <c r="H34" s="19" t="str">
        <v/>
      </c>
      <c r="I34" s="7"/>
      <c r="J34" s="7" t="str">
        <v>Open</v>
      </c>
    </row>
    <row r="35" spans="1:10" x14ac:dyDescent="0.25">
      <c r="A35" s="7" t="str">
        <v>Sustain</v>
      </c>
      <c r="B35" s="7" t="str">
        <v>Layered audits (operator, supervisor, leadership) happen on their defined cadence.</v>
      </c>
      <c r="C35" s="7"/>
      <c r="D35" s="7" t="str">
        <v>Publish the layered audit calendar.</v>
      </c>
      <c r="E35" s="7"/>
      <c r="F35" s="7" t="str">
        <v>Plant Manager</v>
      </c>
      <c r="G35" s="7"/>
      <c r="H35" s="19" t="str">
        <v/>
      </c>
      <c r="I35" s="7"/>
      <c r="J35" s="7" t="str">
        <v>Open</v>
      </c>
    </row>
    <row r="36" spans="1:10" x14ac:dyDescent="0.25">
      <c r="A36" s="7" t="str">
        <v>Sustain</v>
      </c>
      <c r="B36" s="7" t="str">
        <v>Audit findings are closed out visibly and on time, not just logged.</v>
      </c>
      <c r="C36" s="7"/>
      <c r="D36" s="7" t="str">
        <v>Track findings to closure on the Corrective Action Tracker.</v>
      </c>
      <c r="E36" s="7"/>
      <c r="F36" s="7" t="str">
        <v>Area Lead</v>
      </c>
      <c r="G36" s="7"/>
      <c r="H36" s="19" t="str">
        <v/>
      </c>
      <c r="I36" s="7"/>
      <c r="J36" s="7" t="str">
        <v>In Progress</v>
      </c>
    </row>
    <row r="37" spans="1:10" x14ac:dyDescent="0.25">
      <c r="A37" s="7" t="str">
        <v>Sustain</v>
      </c>
      <c r="B37" s="7" t="str">
        <v>5S/7S performance is visible on a shared metric or scorecard.</v>
      </c>
      <c r="C37" s="7"/>
      <c r="D37" s="7" t="str">
        <v>Post the Dashboard tab on the shop-floor board.</v>
      </c>
      <c r="E37" s="7"/>
      <c r="F37" s="7" t="str">
        <v>Area Lead</v>
      </c>
      <c r="G37" s="7"/>
      <c r="H37" s="19" t="str">
        <v/>
      </c>
      <c r="I37" s="7"/>
      <c r="J37" s="7" t="str">
        <v>Open</v>
      </c>
    </row>
    <row r="38" spans="1:10" x14ac:dyDescent="0.25">
      <c r="A38" s="7" t="str">
        <v>Security</v>
      </c>
      <c r="B38" s="7" t="str">
        <v>Sensitive documents and data are protected from unauthorized access.</v>
      </c>
      <c r="C38" s="7"/>
      <c r="D38" s="7" t="str">
        <v>Move sensitive documents to access-controlled storage.</v>
      </c>
      <c r="E38" s="7"/>
      <c r="F38" s="7" t="str">
        <v>IT / Security</v>
      </c>
      <c r="G38" s="7"/>
      <c r="H38" s="19" t="str">
        <v/>
      </c>
      <c r="I38" s="7"/>
      <c r="J38" s="7" t="str">
        <v>Open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"/>
  <sheetViews>
    <sheetView showGridLines="0" workbookViewId="0"/>
  </sheetViews>
  <sheetFormatPr defaultRowHeight="15" x14ac:dyDescent="0.25"/>
  <cols>
    <col min="1" max="1" width="118.140625" customWidth="1"/>
  </cols>
  <sheetData>
    <row r="1" spans="1:1" ht="20.25" x14ac:dyDescent="0.3">
      <c r="A1" s="1" t="s">
        <v>79</v>
      </c>
    </row>
    <row r="3" spans="1:1" ht="15.75" x14ac:dyDescent="0.25">
      <c r="A3" s="2" t="s">
        <v>0</v>
      </c>
    </row>
    <row r="4" spans="1:1" ht="27.95" customHeight="1" x14ac:dyDescent="0.25">
      <c r="A4" s="7" t="s">
        <v>135</v>
      </c>
    </row>
    <row r="6" spans="1:1" ht="15.75" x14ac:dyDescent="0.25">
      <c r="A6" s="2" t="s">
        <v>1</v>
      </c>
    </row>
    <row r="7" spans="1:1" ht="27.95" customHeight="1" x14ac:dyDescent="0.25">
      <c r="A7" s="7" t="s">
        <v>136</v>
      </c>
    </row>
    <row r="8" spans="1:1" ht="27.95" customHeight="1" x14ac:dyDescent="0.25">
      <c r="A8" s="7" t="s">
        <v>137</v>
      </c>
    </row>
    <row r="9" spans="1:1" ht="27.95" customHeight="1" x14ac:dyDescent="0.25">
      <c r="A9" s="7" t="s">
        <v>138</v>
      </c>
    </row>
    <row r="10" spans="1:1" ht="27.95" customHeight="1" x14ac:dyDescent="0.25">
      <c r="A10" s="7" t="s">
        <v>139</v>
      </c>
    </row>
    <row r="11" spans="1:1" x14ac:dyDescent="0.25">
      <c r="A11" s="7" t="s">
        <v>140</v>
      </c>
    </row>
    <row r="12" spans="1:1" x14ac:dyDescent="0.25">
      <c r="A12" s="7" t="s">
        <v>141</v>
      </c>
    </row>
    <row r="13" spans="1:1" ht="27.95" customHeight="1" x14ac:dyDescent="0.25"/>
    <row r="14" spans="1:1" ht="27.95" customHeight="1" x14ac:dyDescent="0.25">
      <c r="A14" s="2" t="s">
        <v>142</v>
      </c>
    </row>
    <row r="15" spans="1:1" x14ac:dyDescent="0.25">
      <c r="A15" s="41" t="s">
        <v>143</v>
      </c>
    </row>
    <row r="16" spans="1:1" x14ac:dyDescent="0.25">
      <c r="A16" s="41" t="s">
        <v>144</v>
      </c>
    </row>
    <row r="17" spans="1:1" x14ac:dyDescent="0.25">
      <c r="A17" s="41" t="s">
        <v>145</v>
      </c>
    </row>
    <row r="18" spans="1:1" x14ac:dyDescent="0.25">
      <c r="A18" s="41" t="s">
        <v>130</v>
      </c>
    </row>
    <row r="19" spans="1:1" x14ac:dyDescent="0.25">
      <c r="A19" s="41" t="s">
        <v>117</v>
      </c>
    </row>
    <row r="21" spans="1:1" ht="15.75" x14ac:dyDescent="0.25">
      <c r="A21" s="2" t="s">
        <v>2</v>
      </c>
    </row>
    <row r="22" spans="1:1" x14ac:dyDescent="0.25">
      <c r="A22" s="40" t="s">
        <v>3</v>
      </c>
    </row>
    <row r="23" spans="1:1" x14ac:dyDescent="0.25">
      <c r="A23" s="40" t="s">
        <v>4</v>
      </c>
    </row>
  </sheetData>
  <hyperlinks>
    <hyperlink ref="A15" location="'Dashboard'!A1" tooltip="Go to Dashboard" display="Dashboard" xr:uid="{78F02409-ECB8-47A3-9A5C-6DA26EFA7089}"/>
    <hyperlink ref="A16" location="'Rubric and Maturity Reference'!A1" tooltip="Go to Rubric and Maturity Reference" display="Rubric and Maturity Reference" xr:uid="{6EB2A801-69B8-4CF0-8793-310DD57AA858}"/>
    <hyperlink ref="A17" location="'Audit Checklist'!A1" tooltip="Go to Audit Checklist" display="Audit Checklist" xr:uid="{FE6E8BE2-09D9-4BC6-BD59-BA41E9CF014F}"/>
    <hyperlink ref="A18" location="'Corrective Action Tracker'!A1" tooltip="Go to Corrective Action Tracker" display="Corrective Action Tracker" xr:uid="{4F119A6B-5905-4C59-9379-B1A22FD11D18}"/>
    <hyperlink ref="A19" location="'Score Trend Log'!A1" tooltip="Go to Score Trend Log" display="Score Trend Log" xr:uid="{5158BCDC-6CD5-4742-9136-149411F15ADA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showGridLines="0" workbookViewId="0"/>
  </sheetViews>
  <sheetFormatPr defaultRowHeight="15" x14ac:dyDescent="0.25"/>
  <cols>
    <col min="1" max="1" width="17.140625" customWidth="1"/>
    <col min="2" max="2" width="49.5703125" customWidth="1"/>
    <col min="3" max="3" width="61" customWidth="1"/>
  </cols>
  <sheetData>
    <row r="1" spans="1:3" ht="15.75" x14ac:dyDescent="0.25">
      <c r="A1" s="2" t="s">
        <v>5</v>
      </c>
      <c r="B1" s="12"/>
      <c r="C1" s="12"/>
    </row>
    <row r="2" spans="1:3" x14ac:dyDescent="0.25">
      <c r="A2" s="34">
        <v>0</v>
      </c>
      <c r="B2" s="3" t="s">
        <v>6</v>
      </c>
      <c r="C2" s="39"/>
    </row>
    <row r="3" spans="1:3" ht="25.5" x14ac:dyDescent="0.25">
      <c r="A3" s="35">
        <v>1</v>
      </c>
      <c r="B3" s="3" t="s">
        <v>7</v>
      </c>
      <c r="C3" s="39"/>
    </row>
    <row r="4" spans="1:3" ht="25.5" x14ac:dyDescent="0.25">
      <c r="A4" s="36">
        <v>2</v>
      </c>
      <c r="B4" s="3" t="s">
        <v>8</v>
      </c>
      <c r="C4" s="39"/>
    </row>
    <row r="5" spans="1:3" x14ac:dyDescent="0.25">
      <c r="A5" s="37">
        <v>3</v>
      </c>
      <c r="B5" s="3" t="s">
        <v>9</v>
      </c>
      <c r="C5" s="39"/>
    </row>
    <row r="6" spans="1:3" x14ac:dyDescent="0.25">
      <c r="A6" s="38">
        <v>4</v>
      </c>
      <c r="B6" s="3" t="s">
        <v>10</v>
      </c>
      <c r="C6" s="39"/>
    </row>
    <row r="7" spans="1:3" x14ac:dyDescent="0.25">
      <c r="A7" s="39"/>
      <c r="B7" s="39"/>
      <c r="C7" s="39"/>
    </row>
    <row r="8" spans="1:3" ht="47.25" x14ac:dyDescent="0.25">
      <c r="A8" s="5" t="s">
        <v>11</v>
      </c>
      <c r="B8" s="39"/>
      <c r="C8" s="39"/>
    </row>
    <row r="9" spans="1:3" ht="25.5" x14ac:dyDescent="0.25">
      <c r="A9" s="34" t="s">
        <v>12</v>
      </c>
      <c r="B9" s="4" t="s">
        <v>13</v>
      </c>
      <c r="C9" s="3" t="s">
        <v>14</v>
      </c>
    </row>
    <row r="10" spans="1:3" ht="25.5" x14ac:dyDescent="0.25">
      <c r="A10" s="36" t="s">
        <v>15</v>
      </c>
      <c r="B10" s="4" t="s">
        <v>16</v>
      </c>
      <c r="C10" s="3" t="s">
        <v>17</v>
      </c>
    </row>
    <row r="11" spans="1:3" x14ac:dyDescent="0.25">
      <c r="A11" s="37" t="s">
        <v>18</v>
      </c>
      <c r="B11" s="4" t="s">
        <v>19</v>
      </c>
      <c r="C11" s="3" t="s">
        <v>20</v>
      </c>
    </row>
    <row r="12" spans="1:3" x14ac:dyDescent="0.25">
      <c r="A12" s="38" t="s">
        <v>21</v>
      </c>
      <c r="B12" s="4" t="s">
        <v>22</v>
      </c>
      <c r="C12" s="3" t="s">
        <v>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8"/>
  <sheetViews>
    <sheetView showGridLines="0" workbookViewId="0">
      <pane ySplit="8" topLeftCell="A9" activePane="bottomLeft" state="frozen"/>
      <selection pane="bottomLeft"/>
    </sheetView>
  </sheetViews>
  <sheetFormatPr defaultRowHeight="15" x14ac:dyDescent="0.25"/>
  <cols>
    <col min="1" max="1" width="18.140625" customWidth="1"/>
    <col min="2" max="2" width="5.28515625" customWidth="1"/>
    <col min="3" max="3" width="64.7109375" customWidth="1"/>
    <col min="4" max="4" width="13.28515625" customWidth="1"/>
    <col min="5" max="5" width="30.42578125" customWidth="1"/>
    <col min="6" max="6" width="41.85546875" customWidth="1"/>
    <col min="7" max="7" width="21" customWidth="1"/>
    <col min="8" max="9" width="17.140625" customWidth="1"/>
  </cols>
  <sheetData>
    <row r="1" spans="1:9" ht="20.25" x14ac:dyDescent="0.3">
      <c r="A1" s="1" t="s">
        <v>79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8" t="s">
        <v>24</v>
      </c>
      <c r="B2" s="9" t="s">
        <v>25</v>
      </c>
      <c r="C2" s="7"/>
      <c r="D2" s="7"/>
      <c r="E2" s="7"/>
      <c r="F2" s="7"/>
      <c r="G2" s="7"/>
      <c r="H2" s="7"/>
      <c r="I2" s="7"/>
    </row>
    <row r="3" spans="1:9" x14ac:dyDescent="0.25">
      <c r="A3" s="8" t="s">
        <v>26</v>
      </c>
      <c r="B3" s="9" t="s">
        <v>27</v>
      </c>
      <c r="C3" s="7"/>
      <c r="D3" s="7"/>
      <c r="E3" s="7"/>
      <c r="F3" s="7"/>
      <c r="G3" s="7"/>
      <c r="H3" s="7"/>
      <c r="I3" s="7"/>
    </row>
    <row r="4" spans="1:9" x14ac:dyDescent="0.25">
      <c r="A4" s="8" t="s">
        <v>80</v>
      </c>
      <c r="B4" s="9" t="s">
        <v>81</v>
      </c>
      <c r="C4" s="7"/>
      <c r="D4" s="7"/>
      <c r="E4" s="7"/>
      <c r="F4" s="7"/>
      <c r="G4" s="7"/>
      <c r="H4" s="7"/>
      <c r="I4" s="7"/>
    </row>
    <row r="5" spans="1:9" x14ac:dyDescent="0.25">
      <c r="A5" s="8" t="s">
        <v>82</v>
      </c>
      <c r="B5" s="9" t="s">
        <v>83</v>
      </c>
      <c r="C5" s="7"/>
      <c r="D5" s="7"/>
      <c r="E5" s="7"/>
      <c r="F5" s="7"/>
      <c r="G5" s="7"/>
      <c r="H5" s="7"/>
      <c r="I5" s="7"/>
    </row>
    <row r="6" spans="1:9" ht="30" customHeight="1" x14ac:dyDescent="0.25">
      <c r="A6" s="14" t="s">
        <v>84</v>
      </c>
      <c r="B6" s="7"/>
      <c r="C6" s="7"/>
      <c r="D6" s="7"/>
      <c r="E6" s="7"/>
      <c r="F6" s="7"/>
      <c r="G6" s="7"/>
      <c r="H6" s="7"/>
      <c r="I6" s="7"/>
    </row>
    <row r="7" spans="1:9" ht="30" customHeight="1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ht="30" customHeight="1" x14ac:dyDescent="0.25">
      <c r="A8" s="10" t="s">
        <v>28</v>
      </c>
      <c r="B8" s="10" t="s">
        <v>85</v>
      </c>
      <c r="C8" s="10" t="s">
        <v>29</v>
      </c>
      <c r="D8" s="10" t="s">
        <v>30</v>
      </c>
      <c r="E8" s="10" t="s">
        <v>31</v>
      </c>
      <c r="F8" s="10" t="s">
        <v>86</v>
      </c>
      <c r="G8" s="10" t="s">
        <v>87</v>
      </c>
      <c r="H8" s="10" t="s">
        <v>88</v>
      </c>
      <c r="I8" s="10" t="s">
        <v>89</v>
      </c>
    </row>
    <row r="9" spans="1:9" ht="30" customHeight="1" x14ac:dyDescent="0.25">
      <c r="A9" s="8" t="s">
        <v>32</v>
      </c>
      <c r="B9" s="7">
        <f>COUNTIF($A$9:A9,A9)</f>
        <v>1</v>
      </c>
      <c r="C9" s="7" t="s">
        <v>33</v>
      </c>
      <c r="D9" s="15">
        <v>3</v>
      </c>
      <c r="E9" s="16"/>
      <c r="F9" s="16"/>
      <c r="G9" s="16"/>
      <c r="H9" s="17"/>
      <c r="I9" s="7" t="s">
        <v>90</v>
      </c>
    </row>
    <row r="10" spans="1:9" x14ac:dyDescent="0.25">
      <c r="A10" s="8" t="s">
        <v>32</v>
      </c>
      <c r="B10" s="7">
        <f>COUNTIF($A$9:A10,A10)</f>
        <v>2</v>
      </c>
      <c r="C10" s="7" t="s">
        <v>34</v>
      </c>
      <c r="D10" s="15">
        <v>2</v>
      </c>
      <c r="E10" s="16"/>
      <c r="F10" s="16" t="s">
        <v>91</v>
      </c>
      <c r="G10" s="16" t="s">
        <v>92</v>
      </c>
      <c r="H10" s="17"/>
      <c r="I10" s="7" t="s">
        <v>93</v>
      </c>
    </row>
    <row r="11" spans="1:9" ht="30" customHeight="1" x14ac:dyDescent="0.25">
      <c r="A11" s="8" t="s">
        <v>32</v>
      </c>
      <c r="B11" s="7">
        <f>COUNTIF($A$9:A11,A11)</f>
        <v>3</v>
      </c>
      <c r="C11" s="7" t="s">
        <v>35</v>
      </c>
      <c r="D11" s="15">
        <v>3</v>
      </c>
      <c r="E11" s="16"/>
      <c r="F11" s="16"/>
      <c r="G11" s="16"/>
      <c r="H11" s="17"/>
      <c r="I11" s="7" t="s">
        <v>90</v>
      </c>
    </row>
    <row r="12" spans="1:9" ht="30" customHeight="1" x14ac:dyDescent="0.25">
      <c r="A12" s="8" t="s">
        <v>32</v>
      </c>
      <c r="B12" s="7">
        <f>COUNTIF($A$9:A12,A12)</f>
        <v>4</v>
      </c>
      <c r="C12" s="7" t="s">
        <v>36</v>
      </c>
      <c r="D12" s="15">
        <v>2</v>
      </c>
      <c r="E12" s="16"/>
      <c r="F12" s="16"/>
      <c r="G12" s="16"/>
      <c r="H12" s="17"/>
      <c r="I12" s="7" t="s">
        <v>93</v>
      </c>
    </row>
    <row r="13" spans="1:9" ht="30" customHeight="1" x14ac:dyDescent="0.25">
      <c r="A13" s="8" t="s">
        <v>32</v>
      </c>
      <c r="B13" s="7">
        <f>COUNTIF($A$9:A13,A13)</f>
        <v>5</v>
      </c>
      <c r="C13" s="7" t="s">
        <v>94</v>
      </c>
      <c r="D13" s="15">
        <v>2</v>
      </c>
      <c r="E13" s="16"/>
      <c r="F13" s="16"/>
      <c r="G13" s="16"/>
      <c r="H13" s="17"/>
      <c r="I13" s="7" t="s">
        <v>93</v>
      </c>
    </row>
    <row r="14" spans="1:9" ht="30" customHeight="1" x14ac:dyDescent="0.25">
      <c r="A14" s="8" t="s">
        <v>37</v>
      </c>
      <c r="B14" s="7">
        <f>COUNTIF($A$9:A14,A14)</f>
        <v>1</v>
      </c>
      <c r="C14" s="7" t="s">
        <v>38</v>
      </c>
      <c r="D14" s="15">
        <v>3</v>
      </c>
      <c r="E14" s="16"/>
      <c r="F14" s="16"/>
      <c r="G14" s="16"/>
      <c r="H14" s="17"/>
      <c r="I14" s="7" t="s">
        <v>90</v>
      </c>
    </row>
    <row r="15" spans="1:9" x14ac:dyDescent="0.25">
      <c r="A15" s="8" t="s">
        <v>37</v>
      </c>
      <c r="B15" s="7">
        <f>COUNTIF($A$9:A15,A15)</f>
        <v>2</v>
      </c>
      <c r="C15" s="7" t="s">
        <v>39</v>
      </c>
      <c r="D15" s="15">
        <v>3</v>
      </c>
      <c r="E15" s="16"/>
      <c r="F15" s="16"/>
      <c r="G15" s="16"/>
      <c r="H15" s="17"/>
      <c r="I15" s="7" t="s">
        <v>90</v>
      </c>
    </row>
    <row r="16" spans="1:9" ht="30" customHeight="1" x14ac:dyDescent="0.25">
      <c r="A16" s="8" t="s">
        <v>37</v>
      </c>
      <c r="B16" s="7">
        <f>COUNTIF($A$9:A16,A16)</f>
        <v>3</v>
      </c>
      <c r="C16" s="7" t="s">
        <v>40</v>
      </c>
      <c r="D16" s="15">
        <v>2</v>
      </c>
      <c r="E16" s="16"/>
      <c r="F16" s="16"/>
      <c r="G16" s="16"/>
      <c r="H16" s="17"/>
      <c r="I16" s="7" t="s">
        <v>93</v>
      </c>
    </row>
    <row r="17" spans="1:9" ht="30" customHeight="1" x14ac:dyDescent="0.25">
      <c r="A17" s="8" t="s">
        <v>37</v>
      </c>
      <c r="B17" s="7">
        <f>COUNTIF($A$9:A17,A17)</f>
        <v>4</v>
      </c>
      <c r="C17" s="7" t="s">
        <v>41</v>
      </c>
      <c r="D17" s="15">
        <v>2</v>
      </c>
      <c r="E17" s="16"/>
      <c r="F17" s="16"/>
      <c r="G17" s="16"/>
      <c r="H17" s="17"/>
      <c r="I17" s="7" t="s">
        <v>93</v>
      </c>
    </row>
    <row r="18" spans="1:9" ht="30" customHeight="1" x14ac:dyDescent="0.25">
      <c r="A18" s="8" t="s">
        <v>37</v>
      </c>
      <c r="B18" s="7">
        <f>COUNTIF($A$9:A18,A18)</f>
        <v>5</v>
      </c>
      <c r="C18" s="7" t="s">
        <v>95</v>
      </c>
      <c r="D18" s="15">
        <v>3</v>
      </c>
      <c r="E18" s="16"/>
      <c r="F18" s="16"/>
      <c r="G18" s="16"/>
      <c r="H18" s="17"/>
      <c r="I18" s="7" t="s">
        <v>90</v>
      </c>
    </row>
    <row r="19" spans="1:9" ht="30" customHeight="1" x14ac:dyDescent="0.25">
      <c r="A19" s="8" t="s">
        <v>42</v>
      </c>
      <c r="B19" s="7">
        <f>COUNTIF($A$9:A19,A19)</f>
        <v>1</v>
      </c>
      <c r="C19" s="7" t="s">
        <v>43</v>
      </c>
      <c r="D19" s="15">
        <v>2</v>
      </c>
      <c r="E19" s="16"/>
      <c r="F19" s="16"/>
      <c r="G19" s="16"/>
      <c r="H19" s="17"/>
      <c r="I19" s="7" t="s">
        <v>93</v>
      </c>
    </row>
    <row r="20" spans="1:9" x14ac:dyDescent="0.25">
      <c r="A20" s="8" t="s">
        <v>42</v>
      </c>
      <c r="B20" s="7">
        <f>COUNTIF($A$9:A20,A20)</f>
        <v>2</v>
      </c>
      <c r="C20" s="7" t="s">
        <v>44</v>
      </c>
      <c r="D20" s="15">
        <v>2</v>
      </c>
      <c r="E20" s="16"/>
      <c r="F20" s="16" t="s">
        <v>96</v>
      </c>
      <c r="G20" s="16" t="s">
        <v>97</v>
      </c>
      <c r="H20" s="17"/>
      <c r="I20" s="7" t="s">
        <v>98</v>
      </c>
    </row>
    <row r="21" spans="1:9" ht="30" customHeight="1" x14ac:dyDescent="0.25">
      <c r="A21" s="8" t="s">
        <v>42</v>
      </c>
      <c r="B21" s="7">
        <f>COUNTIF($A$9:A21,A21)</f>
        <v>3</v>
      </c>
      <c r="C21" s="7" t="s">
        <v>45</v>
      </c>
      <c r="D21" s="15">
        <v>1</v>
      </c>
      <c r="E21" s="16"/>
      <c r="F21" s="16" t="s">
        <v>99</v>
      </c>
      <c r="G21" s="16" t="s">
        <v>97</v>
      </c>
      <c r="H21" s="17"/>
      <c r="I21" s="7" t="s">
        <v>93</v>
      </c>
    </row>
    <row r="22" spans="1:9" ht="30" customHeight="1" x14ac:dyDescent="0.25">
      <c r="A22" s="8" t="s">
        <v>42</v>
      </c>
      <c r="B22" s="7">
        <f>COUNTIF($A$9:A22,A22)</f>
        <v>4</v>
      </c>
      <c r="C22" s="7" t="s">
        <v>46</v>
      </c>
      <c r="D22" s="15">
        <v>2</v>
      </c>
      <c r="E22" s="16"/>
      <c r="F22" s="16"/>
      <c r="G22" s="16"/>
      <c r="H22" s="17"/>
      <c r="I22" s="7" t="s">
        <v>93</v>
      </c>
    </row>
    <row r="23" spans="1:9" ht="30" customHeight="1" x14ac:dyDescent="0.25">
      <c r="A23" s="8" t="s">
        <v>42</v>
      </c>
      <c r="B23" s="7">
        <f>COUNTIF($A$9:A23,A23)</f>
        <v>5</v>
      </c>
      <c r="C23" s="7" t="s">
        <v>100</v>
      </c>
      <c r="D23" s="15">
        <v>2</v>
      </c>
      <c r="E23" s="16"/>
      <c r="F23" s="16"/>
      <c r="G23" s="16"/>
      <c r="H23" s="17"/>
      <c r="I23" s="7" t="s">
        <v>93</v>
      </c>
    </row>
    <row r="24" spans="1:9" ht="30" customHeight="1" x14ac:dyDescent="0.25">
      <c r="A24" s="8" t="s">
        <v>47</v>
      </c>
      <c r="B24" s="7">
        <f>COUNTIF($A$9:A24,A24)</f>
        <v>1</v>
      </c>
      <c r="C24" s="7" t="s">
        <v>48</v>
      </c>
      <c r="D24" s="15">
        <v>2</v>
      </c>
      <c r="E24" s="16"/>
      <c r="F24" s="16"/>
      <c r="G24" s="16"/>
      <c r="H24" s="17"/>
      <c r="I24" s="7" t="s">
        <v>93</v>
      </c>
    </row>
    <row r="25" spans="1:9" x14ac:dyDescent="0.25">
      <c r="A25" s="8" t="s">
        <v>47</v>
      </c>
      <c r="B25" s="7">
        <f>COUNTIF($A$9:A25,A25)</f>
        <v>2</v>
      </c>
      <c r="C25" s="7" t="s">
        <v>49</v>
      </c>
      <c r="D25" s="15">
        <v>1</v>
      </c>
      <c r="E25" s="16"/>
      <c r="F25" s="16" t="s">
        <v>101</v>
      </c>
      <c r="G25" s="16" t="s">
        <v>92</v>
      </c>
      <c r="H25" s="17"/>
      <c r="I25" s="7" t="s">
        <v>93</v>
      </c>
    </row>
    <row r="26" spans="1:9" ht="30" customHeight="1" x14ac:dyDescent="0.25">
      <c r="A26" s="8" t="s">
        <v>47</v>
      </c>
      <c r="B26" s="7">
        <f>COUNTIF($A$9:A26,A26)</f>
        <v>3</v>
      </c>
      <c r="C26" s="7" t="s">
        <v>50</v>
      </c>
      <c r="D26" s="15">
        <v>2</v>
      </c>
      <c r="E26" s="16"/>
      <c r="F26" s="16"/>
      <c r="G26" s="16"/>
      <c r="H26" s="17"/>
      <c r="I26" s="7" t="s">
        <v>93</v>
      </c>
    </row>
    <row r="27" spans="1:9" ht="30" customHeight="1" x14ac:dyDescent="0.25">
      <c r="A27" s="8" t="s">
        <v>47</v>
      </c>
      <c r="B27" s="7">
        <f>COUNTIF($A$9:A27,A27)</f>
        <v>4</v>
      </c>
      <c r="C27" s="7" t="s">
        <v>51</v>
      </c>
      <c r="D27" s="15">
        <v>1</v>
      </c>
      <c r="E27" s="16"/>
      <c r="F27" s="16" t="s">
        <v>102</v>
      </c>
      <c r="G27" s="16" t="s">
        <v>103</v>
      </c>
      <c r="H27" s="17"/>
      <c r="I27" s="7" t="s">
        <v>93</v>
      </c>
    </row>
    <row r="28" spans="1:9" ht="30" customHeight="1" x14ac:dyDescent="0.25">
      <c r="A28" s="8" t="s">
        <v>47</v>
      </c>
      <c r="B28" s="7">
        <f>COUNTIF($A$9:A28,A28)</f>
        <v>5</v>
      </c>
      <c r="C28" s="7" t="s">
        <v>104</v>
      </c>
      <c r="D28" s="15">
        <v>1</v>
      </c>
      <c r="E28" s="16"/>
      <c r="F28" s="16"/>
      <c r="G28" s="16"/>
      <c r="H28" s="17"/>
      <c r="I28" s="7" t="s">
        <v>93</v>
      </c>
    </row>
    <row r="29" spans="1:9" ht="30" customHeight="1" x14ac:dyDescent="0.25">
      <c r="A29" s="8" t="s">
        <v>52</v>
      </c>
      <c r="B29" s="7">
        <f>COUNTIF($A$9:A29,A29)</f>
        <v>1</v>
      </c>
      <c r="C29" s="7" t="s">
        <v>53</v>
      </c>
      <c r="D29" s="15">
        <v>1</v>
      </c>
      <c r="E29" s="16"/>
      <c r="F29" s="16" t="s">
        <v>105</v>
      </c>
      <c r="G29" s="16" t="s">
        <v>106</v>
      </c>
      <c r="H29" s="17"/>
      <c r="I29" s="7" t="s">
        <v>93</v>
      </c>
    </row>
    <row r="30" spans="1:9" x14ac:dyDescent="0.25">
      <c r="A30" s="8" t="s">
        <v>52</v>
      </c>
      <c r="B30" s="7">
        <f>COUNTIF($A$9:A30,A30)</f>
        <v>2</v>
      </c>
      <c r="C30" s="7" t="s">
        <v>54</v>
      </c>
      <c r="D30" s="15">
        <v>1</v>
      </c>
      <c r="E30" s="16"/>
      <c r="F30" s="16" t="s">
        <v>107</v>
      </c>
      <c r="G30" s="16" t="s">
        <v>92</v>
      </c>
      <c r="H30" s="17"/>
      <c r="I30" s="7" t="s">
        <v>98</v>
      </c>
    </row>
    <row r="31" spans="1:9" ht="30" customHeight="1" x14ac:dyDescent="0.25">
      <c r="A31" s="8" t="s">
        <v>52</v>
      </c>
      <c r="B31" s="7">
        <f>COUNTIF($A$9:A31,A31)</f>
        <v>3</v>
      </c>
      <c r="C31" s="7" t="s">
        <v>55</v>
      </c>
      <c r="D31" s="15">
        <v>2</v>
      </c>
      <c r="E31" s="16"/>
      <c r="F31" s="16"/>
      <c r="G31" s="16"/>
      <c r="H31" s="17"/>
      <c r="I31" s="7" t="s">
        <v>93</v>
      </c>
    </row>
    <row r="32" spans="1:9" ht="30" customHeight="1" x14ac:dyDescent="0.25">
      <c r="A32" s="8" t="s">
        <v>52</v>
      </c>
      <c r="B32" s="7">
        <f>COUNTIF($A$9:A32,A32)</f>
        <v>4</v>
      </c>
      <c r="C32" s="7" t="s">
        <v>56</v>
      </c>
      <c r="D32" s="15">
        <v>1</v>
      </c>
      <c r="E32" s="16"/>
      <c r="F32" s="16"/>
      <c r="G32" s="16"/>
      <c r="H32" s="17"/>
      <c r="I32" s="7" t="s">
        <v>93</v>
      </c>
    </row>
    <row r="33" spans="1:9" ht="30" customHeight="1" x14ac:dyDescent="0.25">
      <c r="A33" s="8" t="s">
        <v>52</v>
      </c>
      <c r="B33" s="7">
        <f>COUNTIF($A$9:A33,A33)</f>
        <v>5</v>
      </c>
      <c r="C33" s="7" t="s">
        <v>108</v>
      </c>
      <c r="D33" s="15">
        <v>1</v>
      </c>
      <c r="E33" s="16"/>
      <c r="F33" s="16" t="s">
        <v>109</v>
      </c>
      <c r="G33" s="16" t="s">
        <v>92</v>
      </c>
      <c r="H33" s="17"/>
      <c r="I33" s="7" t="s">
        <v>93</v>
      </c>
    </row>
    <row r="34" spans="1:9" ht="30" customHeight="1" x14ac:dyDescent="0.25">
      <c r="A34" s="8" t="s">
        <v>57</v>
      </c>
      <c r="B34" s="7">
        <f>COUNTIF($A$9:A34,A34)</f>
        <v>1</v>
      </c>
      <c r="C34" s="7" t="s">
        <v>58</v>
      </c>
      <c r="D34" s="15">
        <v>3</v>
      </c>
      <c r="E34" s="16"/>
      <c r="F34" s="16"/>
      <c r="G34" s="16"/>
      <c r="H34" s="17"/>
      <c r="I34" s="7" t="s">
        <v>90</v>
      </c>
    </row>
    <row r="35" spans="1:9" x14ac:dyDescent="0.25">
      <c r="A35" s="8" t="s">
        <v>57</v>
      </c>
      <c r="B35" s="7">
        <f>COUNTIF($A$9:A35,A35)</f>
        <v>2</v>
      </c>
      <c r="C35" s="7" t="s">
        <v>59</v>
      </c>
      <c r="D35" s="15">
        <v>3</v>
      </c>
      <c r="E35" s="16"/>
      <c r="F35" s="16"/>
      <c r="G35" s="16"/>
      <c r="H35" s="17"/>
      <c r="I35" s="7" t="s">
        <v>90</v>
      </c>
    </row>
    <row r="36" spans="1:9" ht="30" customHeight="1" x14ac:dyDescent="0.25">
      <c r="A36" s="8" t="s">
        <v>57</v>
      </c>
      <c r="B36" s="7">
        <f>COUNTIF($A$9:A36,A36)</f>
        <v>3</v>
      </c>
      <c r="C36" s="7" t="s">
        <v>60</v>
      </c>
      <c r="D36" s="15">
        <v>2</v>
      </c>
      <c r="E36" s="16"/>
      <c r="F36" s="16"/>
      <c r="G36" s="16"/>
      <c r="H36" s="17"/>
      <c r="I36" s="7" t="s">
        <v>93</v>
      </c>
    </row>
    <row r="37" spans="1:9" ht="30" customHeight="1" x14ac:dyDescent="0.25">
      <c r="A37" s="8" t="s">
        <v>57</v>
      </c>
      <c r="B37" s="7">
        <f>COUNTIF($A$9:A37,A37)</f>
        <v>4</v>
      </c>
      <c r="C37" s="7" t="s">
        <v>61</v>
      </c>
      <c r="D37" s="15">
        <v>3</v>
      </c>
      <c r="E37" s="16"/>
      <c r="F37" s="16"/>
      <c r="G37" s="16"/>
      <c r="H37" s="17"/>
      <c r="I37" s="7" t="s">
        <v>90</v>
      </c>
    </row>
    <row r="38" spans="1:9" ht="30" customHeight="1" x14ac:dyDescent="0.25">
      <c r="A38" s="8" t="s">
        <v>57</v>
      </c>
      <c r="B38" s="7">
        <f>COUNTIF($A$9:A38,A38)</f>
        <v>5</v>
      </c>
      <c r="C38" s="7" t="s">
        <v>110</v>
      </c>
      <c r="D38" s="15">
        <v>3</v>
      </c>
      <c r="E38" s="16"/>
      <c r="F38" s="16"/>
      <c r="G38" s="16"/>
      <c r="H38" s="17"/>
      <c r="I38" s="7" t="s">
        <v>90</v>
      </c>
    </row>
    <row r="39" spans="1:9" ht="30" customHeight="1" x14ac:dyDescent="0.25">
      <c r="A39" s="8" t="s">
        <v>62</v>
      </c>
      <c r="B39" s="7">
        <f>COUNTIF($A$9:A39,A39)</f>
        <v>1</v>
      </c>
      <c r="C39" s="7" t="s">
        <v>63</v>
      </c>
      <c r="D39" s="15">
        <v>2</v>
      </c>
      <c r="E39" s="16"/>
      <c r="F39" s="16"/>
      <c r="G39" s="16"/>
      <c r="H39" s="17"/>
      <c r="I39" s="7" t="s">
        <v>93</v>
      </c>
    </row>
    <row r="40" spans="1:9" x14ac:dyDescent="0.25">
      <c r="A40" s="8" t="s">
        <v>62</v>
      </c>
      <c r="B40" s="7">
        <f>COUNTIF($A$9:A40,A40)</f>
        <v>2</v>
      </c>
      <c r="C40" s="7" t="s">
        <v>64</v>
      </c>
      <c r="D40" s="15">
        <v>2</v>
      </c>
      <c r="E40" s="16"/>
      <c r="F40" s="16"/>
      <c r="G40" s="16"/>
      <c r="H40" s="17"/>
      <c r="I40" s="7" t="s">
        <v>93</v>
      </c>
    </row>
    <row r="41" spans="1:9" x14ac:dyDescent="0.25">
      <c r="A41" s="8" t="s">
        <v>62</v>
      </c>
      <c r="B41" s="7">
        <f>COUNTIF($A$9:A41,A41)</f>
        <v>3</v>
      </c>
      <c r="C41" s="7" t="s">
        <v>65</v>
      </c>
      <c r="D41" s="15">
        <v>1</v>
      </c>
      <c r="E41" s="16"/>
      <c r="F41" s="16" t="s">
        <v>111</v>
      </c>
      <c r="G41" s="16" t="s">
        <v>112</v>
      </c>
      <c r="H41" s="17"/>
      <c r="I41" s="7" t="s">
        <v>93</v>
      </c>
    </row>
    <row r="42" spans="1:9" x14ac:dyDescent="0.25">
      <c r="A42" s="8" t="s">
        <v>62</v>
      </c>
      <c r="B42" s="7">
        <f>COUNTIF($A$9:A42,A42)</f>
        <v>4</v>
      </c>
      <c r="C42" s="7" t="s">
        <v>66</v>
      </c>
      <c r="D42" s="15">
        <v>2</v>
      </c>
      <c r="E42" s="16"/>
      <c r="F42" s="16"/>
      <c r="G42" s="16"/>
      <c r="H42" s="17"/>
      <c r="I42" s="7" t="s">
        <v>93</v>
      </c>
    </row>
    <row r="43" spans="1:9" x14ac:dyDescent="0.25">
      <c r="A43" s="8" t="s">
        <v>62</v>
      </c>
      <c r="B43" s="7">
        <f>COUNTIF($A$9:A43,A43)</f>
        <v>5</v>
      </c>
      <c r="C43" s="7" t="s">
        <v>113</v>
      </c>
      <c r="D43" s="15">
        <v>2</v>
      </c>
      <c r="E43" s="16"/>
      <c r="F43" s="16"/>
      <c r="G43" s="16"/>
      <c r="H43" s="17"/>
      <c r="I43" s="7" t="s">
        <v>93</v>
      </c>
    </row>
    <row r="44" spans="1:9" x14ac:dyDescent="0.25">
      <c r="A44" s="7"/>
      <c r="B44" s="7"/>
      <c r="C44" s="7"/>
      <c r="D44" s="7"/>
      <c r="E44" s="7"/>
      <c r="F44" s="7"/>
      <c r="G44" s="7"/>
      <c r="H44" s="7"/>
      <c r="I44" s="7"/>
    </row>
    <row r="45" spans="1:9" ht="15.75" x14ac:dyDescent="0.25">
      <c r="A45" s="2" t="s">
        <v>114</v>
      </c>
      <c r="B45" s="7"/>
      <c r="C45" s="7"/>
      <c r="D45" s="7"/>
      <c r="E45" s="7"/>
      <c r="F45" s="7"/>
      <c r="G45" s="7"/>
      <c r="H45" s="7"/>
      <c r="I45" s="7"/>
    </row>
    <row r="46" spans="1:9" x14ac:dyDescent="0.25">
      <c r="A46" s="10" t="s">
        <v>28</v>
      </c>
      <c r="B46" s="10" t="s">
        <v>67</v>
      </c>
      <c r="C46" s="10" t="s">
        <v>115</v>
      </c>
      <c r="D46" s="7"/>
      <c r="E46" s="7"/>
      <c r="F46" s="7"/>
      <c r="G46" s="7"/>
      <c r="H46" s="7"/>
      <c r="I46" s="7"/>
    </row>
    <row r="47" spans="1:9" x14ac:dyDescent="0.25">
      <c r="A47" s="8" t="s">
        <v>32</v>
      </c>
      <c r="B47" s="11">
        <f>IFERROR(AVERAGEIFS($D$9:$D$43,$A$9:$A$43,A47)/4*100,"")</f>
        <v>60</v>
      </c>
      <c r="C47" s="13" t="str">
        <f>IF(OR(A47="Safety",A47="Security"),IF($B$2="7S","Yes","No"),"Yes")</f>
        <v>Yes</v>
      </c>
      <c r="D47" s="7"/>
      <c r="E47" s="7"/>
      <c r="F47" s="7"/>
      <c r="G47" s="7"/>
      <c r="H47" s="7"/>
      <c r="I47" s="7"/>
    </row>
    <row r="48" spans="1:9" x14ac:dyDescent="0.25">
      <c r="A48" s="8" t="s">
        <v>37</v>
      </c>
      <c r="B48" s="11">
        <f>IFERROR(AVERAGEIFS($D$9:$D$43,$A$9:$A$43,A48)/4*100,"")</f>
        <v>65</v>
      </c>
      <c r="C48" s="13" t="str">
        <f>IF(OR(A48="Safety",A48="Security"),IF($B$2="7S","Yes","No"),"Yes")</f>
        <v>Yes</v>
      </c>
      <c r="D48" s="7"/>
      <c r="E48" s="7"/>
      <c r="F48" s="7"/>
      <c r="G48" s="7"/>
      <c r="H48" s="7"/>
      <c r="I48" s="7"/>
    </row>
    <row r="49" spans="1:9" x14ac:dyDescent="0.25">
      <c r="A49" s="8" t="s">
        <v>42</v>
      </c>
      <c r="B49" s="11">
        <f>IFERROR(AVERAGEIFS($D$9:$D$43,$A$9:$A$43,A49)/4*100,"")</f>
        <v>45</v>
      </c>
      <c r="C49" s="13" t="str">
        <f>IF(OR(A49="Safety",A49="Security"),IF($B$2="7S","Yes","No"),"Yes")</f>
        <v>Yes</v>
      </c>
      <c r="D49" s="7"/>
      <c r="E49" s="7"/>
      <c r="F49" s="7"/>
      <c r="G49" s="7"/>
      <c r="H49" s="7"/>
      <c r="I49" s="7"/>
    </row>
    <row r="50" spans="1:9" x14ac:dyDescent="0.25">
      <c r="A50" s="8" t="s">
        <v>47</v>
      </c>
      <c r="B50" s="11">
        <f>IFERROR(AVERAGEIFS($D$9:$D$43,$A$9:$A$43,A50)/4*100,"")</f>
        <v>35</v>
      </c>
      <c r="C50" s="13" t="str">
        <f>IF(OR(A50="Safety",A50="Security"),IF($B$2="7S","Yes","No"),"Yes")</f>
        <v>Yes</v>
      </c>
      <c r="D50" s="7"/>
      <c r="E50" s="7"/>
      <c r="F50" s="7"/>
      <c r="G50" s="7"/>
      <c r="H50" s="7"/>
      <c r="I50" s="7"/>
    </row>
    <row r="51" spans="1:9" x14ac:dyDescent="0.25">
      <c r="A51" s="8" t="s">
        <v>52</v>
      </c>
      <c r="B51" s="11">
        <f>IFERROR(AVERAGEIFS($D$9:$D$43,$A$9:$A$43,A51)/4*100,"")</f>
        <v>30</v>
      </c>
      <c r="C51" s="13" t="str">
        <f>IF(OR(A51="Safety",A51="Security"),IF($B$2="7S","Yes","No"),"Yes")</f>
        <v>Yes</v>
      </c>
      <c r="D51" s="7"/>
      <c r="E51" s="7"/>
      <c r="F51" s="7"/>
      <c r="G51" s="7"/>
      <c r="H51" s="7"/>
      <c r="I51" s="7"/>
    </row>
    <row r="52" spans="1:9" x14ac:dyDescent="0.25">
      <c r="A52" s="8" t="s">
        <v>57</v>
      </c>
      <c r="B52" s="11">
        <f>IFERROR(AVERAGEIFS($D$9:$D$43,$A$9:$A$43,A52)/4*100,"")</f>
        <v>70</v>
      </c>
      <c r="C52" s="13" t="str">
        <f>IF(OR(A52="Safety",A52="Security"),IF($B$2="7S","Yes","No"),"Yes")</f>
        <v>Yes</v>
      </c>
      <c r="D52" s="7"/>
      <c r="E52" s="7"/>
      <c r="F52" s="7"/>
      <c r="G52" s="7"/>
      <c r="H52" s="7"/>
      <c r="I52" s="7"/>
    </row>
    <row r="53" spans="1:9" x14ac:dyDescent="0.25">
      <c r="A53" s="8" t="s">
        <v>62</v>
      </c>
      <c r="B53" s="11">
        <f>IFERROR(AVERAGEIFS($D$9:$D$43,$A$9:$A$43,A53)/4*100,"")</f>
        <v>45</v>
      </c>
      <c r="C53" s="13" t="str">
        <f>IF(OR(A53="Safety",A53="Security"),IF($B$2="7S","Yes","No"),"Yes")</f>
        <v>Yes</v>
      </c>
      <c r="D53" s="7"/>
      <c r="E53" s="7"/>
      <c r="F53" s="7"/>
      <c r="G53" s="7"/>
      <c r="H53" s="7"/>
      <c r="I53" s="7"/>
    </row>
    <row r="54" spans="1:9" x14ac:dyDescent="0.25">
      <c r="A54" s="7"/>
      <c r="B54" s="7"/>
      <c r="C54" s="7"/>
      <c r="D54" s="7"/>
      <c r="E54" s="7"/>
      <c r="F54" s="7"/>
      <c r="G54" s="7"/>
      <c r="H54" s="7"/>
      <c r="I54" s="7"/>
    </row>
    <row r="55" spans="1:9" x14ac:dyDescent="0.25">
      <c r="A55" s="8" t="s">
        <v>68</v>
      </c>
      <c r="B55" s="18">
        <f>IFERROR(AVERAGEIF(C47:C53,"Yes",B47:B53),"")</f>
        <v>50</v>
      </c>
      <c r="C55" s="7"/>
      <c r="D55" s="7"/>
      <c r="E55" s="7"/>
      <c r="F55" s="7"/>
      <c r="G55" s="7"/>
      <c r="H55" s="7"/>
      <c r="I55" s="7"/>
    </row>
    <row r="56" spans="1:9" x14ac:dyDescent="0.25">
      <c r="A56" s="8" t="s">
        <v>69</v>
      </c>
      <c r="B56" s="8" t="str">
        <f>IFERROR(IF(B55&gt;=90,"Sustained",IF(B55&gt;=70,"Managed",IF(B55&gt;=40,"Developing","Reactive"))),"")</f>
        <v>Developing</v>
      </c>
      <c r="C56" s="7"/>
      <c r="D56" s="7"/>
      <c r="E56" s="7"/>
      <c r="F56" s="7"/>
      <c r="G56" s="7"/>
      <c r="H56" s="7"/>
      <c r="I56" s="7"/>
    </row>
    <row r="57" spans="1:9" x14ac:dyDescent="0.25">
      <c r="A57" s="8" t="s">
        <v>70</v>
      </c>
      <c r="B57" s="8" t="str">
        <f>IFERROR(INDEX($A$47:$A$53,MATCH(_xlfn.MINIFS($B$47:$B$53,$C$47:$C$53,"Yes"),$B$47:$B$53,0)),"")</f>
        <v>Sustain</v>
      </c>
      <c r="C57" s="7"/>
      <c r="D57" s="7"/>
      <c r="E57" s="7"/>
      <c r="F57" s="7"/>
      <c r="G57" s="7"/>
      <c r="H57" s="7"/>
      <c r="I57" s="7"/>
    </row>
    <row r="58" spans="1:9" x14ac:dyDescent="0.25">
      <c r="A58" s="8" t="s">
        <v>116</v>
      </c>
      <c r="B58" s="8">
        <f>COUNTIFS($F$9:$F$43,"&lt;&gt;",$I$9:$I$43,"&lt;&gt;Closed",$I$9:$I$43,"&lt;&gt;N/A")</f>
        <v>9</v>
      </c>
      <c r="C58" s="7"/>
      <c r="D58" s="7"/>
      <c r="E58" s="7"/>
      <c r="F58" s="7"/>
      <c r="G58" s="7"/>
      <c r="H58" s="7"/>
      <c r="I58" s="7"/>
    </row>
  </sheetData>
  <conditionalFormatting sqref="D9:D43">
    <cfRule type="colorScale" priority="1">
      <colorScale>
        <cfvo type="min"/>
        <cfvo type="num" val="2"/>
        <cfvo type="max"/>
        <color rgb="FFF8696B"/>
        <color rgb="FFFFEB84"/>
        <color rgb="FF63BE7B"/>
      </colorScale>
    </cfRule>
  </conditionalFormatting>
  <conditionalFormatting sqref="I9:I43">
    <cfRule type="expression" dxfId="24" priority="2">
      <formula>$I9="Open"</formula>
    </cfRule>
  </conditionalFormatting>
  <conditionalFormatting sqref="I9:I43">
    <cfRule type="expression" dxfId="23" priority="3">
      <formula>$I9="Closed"</formula>
    </cfRule>
  </conditionalFormatting>
  <conditionalFormatting sqref="I9:I43">
    <cfRule type="expression" dxfId="22" priority="4">
      <formula>$I9="In Progress"</formula>
    </cfRule>
  </conditionalFormatting>
  <conditionalFormatting sqref="B47:B53">
    <cfRule type="dataBar" priority="5">
      <dataBar>
        <cfvo type="num" val="0"/>
        <cfvo type="num" val="100"/>
        <color rgb="FF4472C4"/>
      </dataBar>
      <extLst>
        <ext xmlns:x14="http://schemas.microsoft.com/office/spreadsheetml/2009/9/main" uri="{B025F937-C7B1-47D3-B67F-A62EFF666E3E}">
          <x14:id>{C17B0ACD-EA81-42E0-90F1-08EA62C1DF94}</x14:id>
        </ext>
      </extLst>
    </cfRule>
  </conditionalFormatting>
  <dataValidations count="3">
    <dataValidation type="list" allowBlank="1" showInputMessage="1" showErrorMessage="1" sqref="B2" xr:uid="{8E7D26E6-D9C4-4AEA-89AA-708BF9A5CEE5}">
      <formula1>"5S,7S"</formula1>
    </dataValidation>
    <dataValidation type="list" allowBlank="1" showInputMessage="1" showErrorMessage="1" sqref="D9:D43" xr:uid="{94111D80-A716-4457-BD17-8787B2C8BCD3}">
      <formula1>"0,1,2,3,4"</formula1>
    </dataValidation>
    <dataValidation type="list" allowBlank="1" showInputMessage="1" showErrorMessage="1" sqref="I9:I43" xr:uid="{7449BE16-C7E3-40F4-A716-B0F26AE543AB}">
      <formula1>"Open,In Progress,Closed,N/A"</formula1>
    </dataValidation>
  </dataValidations>
  <pageMargins left="0.75" right="0.75" top="1" bottom="1" header="0.5" footer="0.5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17B0ACD-EA81-42E0-90F1-08EA62C1DF94}">
            <x14:dataBar minLength="0" maxLength="100" negativeBarColorSameAsPositive="1" axisPosition="none">
              <x14:cfvo type="num">
                <xm:f>0</xm:f>
              </x14:cfvo>
              <x14:cfvo type="num">
                <xm:f>100</xm:f>
              </x14:cfvo>
            </x14:dataBar>
          </x14:cfRule>
          <xm:sqref>B47:B53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2E713-1A9C-4E6C-87E1-EB7DAF6343DC}">
  <dimension ref="A1:F30"/>
  <sheetViews>
    <sheetView workbookViewId="0">
      <pane ySplit="7" topLeftCell="A8" activePane="bottomLeft" state="frozen"/>
      <selection pane="bottomLeft"/>
    </sheetView>
  </sheetViews>
  <sheetFormatPr defaultRowHeight="15" x14ac:dyDescent="0.25"/>
  <cols>
    <col min="1" max="1" width="19" customWidth="1"/>
    <col min="2" max="2" width="64.7109375" customWidth="1"/>
    <col min="3" max="3" width="45.7109375" customWidth="1"/>
    <col min="4" max="4" width="21" customWidth="1"/>
    <col min="5" max="6" width="17.140625" customWidth="1"/>
  </cols>
  <sheetData>
    <row r="1" spans="1:6" ht="20.25" x14ac:dyDescent="0.3">
      <c r="A1" s="1" t="s">
        <v>130</v>
      </c>
      <c r="B1" s="12"/>
      <c r="C1" s="12"/>
      <c r="D1" s="12"/>
      <c r="E1" s="12"/>
      <c r="F1" s="12"/>
    </row>
    <row r="2" spans="1:6" x14ac:dyDescent="0.25">
      <c r="A2" s="6" t="s">
        <v>131</v>
      </c>
      <c r="B2" s="12"/>
      <c r="C2" s="12"/>
      <c r="D2" s="12"/>
      <c r="E2" s="12"/>
      <c r="F2" s="12"/>
    </row>
    <row r="3" spans="1:6" x14ac:dyDescent="0.25">
      <c r="A3" s="12"/>
      <c r="B3" s="12"/>
      <c r="C3" s="12"/>
      <c r="D3" s="12"/>
      <c r="E3" s="12"/>
      <c r="F3" s="12"/>
    </row>
    <row r="4" spans="1:6" x14ac:dyDescent="0.25">
      <c r="A4" s="28" t="s">
        <v>132</v>
      </c>
      <c r="B4" s="12"/>
      <c r="C4" s="30" t="s">
        <v>133</v>
      </c>
      <c r="D4" s="12"/>
      <c r="E4" s="32" t="s">
        <v>134</v>
      </c>
      <c r="F4" s="12"/>
    </row>
    <row r="5" spans="1:6" ht="23.25" x14ac:dyDescent="0.35">
      <c r="A5" s="29">
        <f>COUNTIF('Audit Checklist'!I9:I43,"Open")</f>
        <v>24</v>
      </c>
      <c r="B5" s="12"/>
      <c r="C5" s="31">
        <f>COUNTIF('Audit Checklist'!I9:I43,"In Progress")</f>
        <v>2</v>
      </c>
      <c r="D5" s="12"/>
      <c r="E5" s="33">
        <f>COUNTIF('Audit Checklist'!I9:I43,"Closed")</f>
        <v>9</v>
      </c>
      <c r="F5" s="12"/>
    </row>
    <row r="6" spans="1:6" x14ac:dyDescent="0.25">
      <c r="A6" s="12"/>
      <c r="B6" s="12"/>
      <c r="C6" s="12"/>
      <c r="D6" s="12"/>
      <c r="E6" s="12"/>
      <c r="F6" s="12"/>
    </row>
    <row r="7" spans="1:6" x14ac:dyDescent="0.25">
      <c r="A7" s="10" t="s">
        <v>28</v>
      </c>
      <c r="B7" s="10" t="s">
        <v>29</v>
      </c>
      <c r="C7" s="10" t="s">
        <v>86</v>
      </c>
      <c r="D7" s="10" t="s">
        <v>87</v>
      </c>
      <c r="E7" s="10" t="s">
        <v>88</v>
      </c>
      <c r="F7" s="10" t="s">
        <v>89</v>
      </c>
    </row>
    <row r="8" spans="1:6" x14ac:dyDescent="0.25">
      <c r="A8" s="7" t="str" cm="1">
        <f t="array" ref="A8:A16">IFERROR(_xlfn._xlws.FILTER('Audit Checklist'!A9:A43,'Audit Checklist'!F9:F43&lt;&gt;""),"No actions logged")</f>
        <v>Sort</v>
      </c>
      <c r="B8" s="7" t="str" cm="1">
        <f t="array" ref="B8:B16">IFERROR(_xlfn._xlws.FILTER('Audit Checklist'!C9:C43,'Audit Checklist'!F9:F43&lt;&gt;""),"")</f>
        <v>Unneeded items are red-tagged and moved through a disposition process on schedule.</v>
      </c>
      <c r="C8" s="7" t="str" cm="1">
        <f t="array" ref="C8:C16">IFERROR(_xlfn._xlws.FILTER('Audit Checklist'!F9:F43,'Audit Checklist'!F9:F43&lt;&gt;""),"")</f>
        <v>Set a recurring red-tag review date.</v>
      </c>
      <c r="D8" s="7" t="str" cm="1">
        <f t="array" ref="D8:D16">IFERROR(_xlfn._xlws.FILTER('Audit Checklist'!G9:G43,'Audit Checklist'!F9:F43&lt;&gt;""),"")</f>
        <v>Area Lead</v>
      </c>
      <c r="E8" s="19" t="str" cm="1">
        <f t="array" ref="E8:E16">IFERROR(IF(_xlfn._xlws.FILTER('Audit Checklist'!H9:H43,'Audit Checklist'!F9:F43&lt;&gt;"")=0,"",_xlfn._xlws.FILTER('Audit Checklist'!H9:H43,'Audit Checklist'!F9:F43&lt;&gt;"")),"")</f>
        <v/>
      </c>
      <c r="F8" s="7" t="str" cm="1">
        <f t="array" ref="F8:F16">IFERROR(_xlfn._xlws.FILTER('Audit Checklist'!I9:I43,'Audit Checklist'!F9:F43&lt;&gt;""),"")</f>
        <v>Open</v>
      </c>
    </row>
    <row r="9" spans="1:6" x14ac:dyDescent="0.25">
      <c r="A9" s="7" t="str">
        <v>Shine</v>
      </c>
      <c r="B9" s="7" t="str">
        <v>Cleaning doubles as inspection — abnormalities are caught and logged.</v>
      </c>
      <c r="C9" s="7" t="str">
        <v>Add an inspection checklist to the cleaning routine.</v>
      </c>
      <c r="D9" s="7" t="str">
        <v>Maintenance</v>
      </c>
      <c r="E9" s="19" t="str">
        <v/>
      </c>
      <c r="F9" s="7" t="str">
        <v>In Progress</v>
      </c>
    </row>
    <row r="10" spans="1:6" x14ac:dyDescent="0.25">
      <c r="A10" s="7" t="str">
        <v>Shine</v>
      </c>
      <c r="B10" s="7" t="str">
        <v>Leak, wear, and contamination sources are addressed, not just masked.</v>
      </c>
      <c r="C10" s="7" t="str">
        <v>Root-cause and repair recurring leak sources.</v>
      </c>
      <c r="D10" s="7" t="str">
        <v>Maintenance</v>
      </c>
      <c r="E10" s="19" t="str">
        <v/>
      </c>
      <c r="F10" s="7" t="str">
        <v>Open</v>
      </c>
    </row>
    <row r="11" spans="1:6" x14ac:dyDescent="0.25">
      <c r="A11" s="7" t="str">
        <v>Standardize</v>
      </c>
      <c r="B11" s="7" t="str">
        <v>Standards are current and match the actual expected condition.</v>
      </c>
      <c r="C11" s="7" t="str">
        <v>Refresh outdated visual standards.</v>
      </c>
      <c r="D11" s="7" t="str">
        <v>Area Lead</v>
      </c>
      <c r="E11" s="19" t="str">
        <v/>
      </c>
      <c r="F11" s="7" t="str">
        <v>Open</v>
      </c>
    </row>
    <row r="12" spans="1:6" x14ac:dyDescent="0.25">
      <c r="A12" s="7" t="str">
        <v>Standardize</v>
      </c>
      <c r="B12" s="7" t="str">
        <v>A new operator could learn the standard from what is visible, without a binder.</v>
      </c>
      <c r="C12" s="7" t="str">
        <v>Add photo-based visual aids at each station.</v>
      </c>
      <c r="D12" s="7" t="str">
        <v>Trainer</v>
      </c>
      <c r="E12" s="19" t="str">
        <v/>
      </c>
      <c r="F12" s="7" t="str">
        <v>Open</v>
      </c>
    </row>
    <row r="13" spans="1:6" x14ac:dyDescent="0.25">
      <c r="A13" s="7" t="str">
        <v>Sustain</v>
      </c>
      <c r="B13" s="7" t="str">
        <v>Layered audits (operator, supervisor, leadership) happen on their defined cadence.</v>
      </c>
      <c r="C13" s="7" t="str">
        <v>Publish the layered audit calendar.</v>
      </c>
      <c r="D13" s="7" t="str">
        <v>Plant Manager</v>
      </c>
      <c r="E13" s="19" t="str">
        <v/>
      </c>
      <c r="F13" s="7" t="str">
        <v>Open</v>
      </c>
    </row>
    <row r="14" spans="1:6" x14ac:dyDescent="0.25">
      <c r="A14" s="7" t="str">
        <v>Sustain</v>
      </c>
      <c r="B14" s="7" t="str">
        <v>Audit findings are closed out visibly and on time, not just logged.</v>
      </c>
      <c r="C14" s="7" t="str">
        <v>Track findings to closure on the Corrective Action Tracker.</v>
      </c>
      <c r="D14" s="7" t="str">
        <v>Area Lead</v>
      </c>
      <c r="E14" s="19" t="str">
        <v/>
      </c>
      <c r="F14" s="7" t="str">
        <v>In Progress</v>
      </c>
    </row>
    <row r="15" spans="1:6" x14ac:dyDescent="0.25">
      <c r="A15" s="7" t="str">
        <v>Sustain</v>
      </c>
      <c r="B15" s="7" t="str">
        <v>5S/7S performance is visible on a shared metric or scorecard.</v>
      </c>
      <c r="C15" s="7" t="str">
        <v>Post the Dashboard tab on the shop-floor board.</v>
      </c>
      <c r="D15" s="7" t="str">
        <v>Area Lead</v>
      </c>
      <c r="E15" s="19" t="str">
        <v/>
      </c>
      <c r="F15" s="7" t="str">
        <v>Open</v>
      </c>
    </row>
    <row r="16" spans="1:6" x14ac:dyDescent="0.25">
      <c r="A16" s="7" t="str">
        <v>Security</v>
      </c>
      <c r="B16" s="7" t="str">
        <v>Sensitive documents and data are protected from unauthorized access.</v>
      </c>
      <c r="C16" s="7" t="str">
        <v>Move sensitive documents to access-controlled storage.</v>
      </c>
      <c r="D16" s="7" t="str">
        <v>IT / Security</v>
      </c>
      <c r="E16" s="19" t="str">
        <v/>
      </c>
      <c r="F16" s="7" t="str">
        <v>Open</v>
      </c>
    </row>
    <row r="17" spans="1:6" x14ac:dyDescent="0.25">
      <c r="A17" s="7"/>
      <c r="B17" s="7"/>
      <c r="C17" s="7"/>
      <c r="D17" s="7"/>
      <c r="E17" s="19"/>
      <c r="F17" s="7"/>
    </row>
    <row r="18" spans="1:6" x14ac:dyDescent="0.25">
      <c r="A18" s="7"/>
      <c r="B18" s="7"/>
      <c r="C18" s="7"/>
      <c r="D18" s="7"/>
      <c r="E18" s="19"/>
      <c r="F18" s="7"/>
    </row>
    <row r="19" spans="1:6" x14ac:dyDescent="0.25">
      <c r="A19" s="7"/>
      <c r="B19" s="7"/>
      <c r="C19" s="7"/>
      <c r="D19" s="7"/>
      <c r="E19" s="19"/>
      <c r="F19" s="7"/>
    </row>
    <row r="20" spans="1:6" x14ac:dyDescent="0.25">
      <c r="A20" s="7"/>
      <c r="B20" s="7"/>
      <c r="C20" s="7"/>
      <c r="D20" s="7"/>
      <c r="E20" s="19"/>
      <c r="F20" s="7"/>
    </row>
    <row r="21" spans="1:6" x14ac:dyDescent="0.25">
      <c r="A21" s="7"/>
      <c r="B21" s="7"/>
      <c r="C21" s="7"/>
      <c r="D21" s="7"/>
      <c r="E21" s="19"/>
      <c r="F21" s="7"/>
    </row>
    <row r="22" spans="1:6" x14ac:dyDescent="0.25">
      <c r="A22" s="7"/>
      <c r="B22" s="7"/>
      <c r="C22" s="7"/>
      <c r="D22" s="7"/>
      <c r="E22" s="19"/>
      <c r="F22" s="7"/>
    </row>
    <row r="23" spans="1:6" x14ac:dyDescent="0.25">
      <c r="A23" s="7"/>
      <c r="B23" s="7"/>
      <c r="C23" s="7"/>
      <c r="D23" s="7"/>
      <c r="E23" s="19"/>
      <c r="F23" s="7"/>
    </row>
    <row r="24" spans="1:6" x14ac:dyDescent="0.25">
      <c r="A24" s="7"/>
      <c r="B24" s="7"/>
      <c r="C24" s="7"/>
      <c r="D24" s="7"/>
      <c r="E24" s="19"/>
      <c r="F24" s="7"/>
    </row>
    <row r="25" spans="1:6" x14ac:dyDescent="0.25">
      <c r="A25" s="7"/>
      <c r="B25" s="7"/>
      <c r="C25" s="7"/>
      <c r="D25" s="7"/>
      <c r="E25" s="19"/>
      <c r="F25" s="7"/>
    </row>
    <row r="26" spans="1:6" x14ac:dyDescent="0.25">
      <c r="A26" s="7"/>
      <c r="B26" s="7"/>
      <c r="C26" s="7"/>
      <c r="D26" s="7"/>
      <c r="E26" s="19"/>
      <c r="F26" s="7"/>
    </row>
    <row r="27" spans="1:6" x14ac:dyDescent="0.25">
      <c r="A27" s="7"/>
      <c r="B27" s="7"/>
      <c r="C27" s="7"/>
      <c r="D27" s="7"/>
      <c r="E27" s="19"/>
      <c r="F27" s="7"/>
    </row>
    <row r="28" spans="1:6" x14ac:dyDescent="0.25">
      <c r="A28" s="7"/>
      <c r="B28" s="7"/>
      <c r="C28" s="7"/>
      <c r="D28" s="7"/>
      <c r="E28" s="19"/>
      <c r="F28" s="7"/>
    </row>
    <row r="29" spans="1:6" x14ac:dyDescent="0.25">
      <c r="A29" s="7"/>
      <c r="B29" s="7"/>
      <c r="C29" s="7"/>
      <c r="D29" s="7"/>
      <c r="E29" s="19"/>
      <c r="F29" s="7"/>
    </row>
    <row r="30" spans="1:6" x14ac:dyDescent="0.25">
      <c r="A30" s="7"/>
      <c r="B30" s="7"/>
      <c r="C30" s="7"/>
      <c r="D30" s="7"/>
      <c r="E30" s="19"/>
      <c r="F30" s="7"/>
    </row>
  </sheetData>
  <conditionalFormatting sqref="F8:F30">
    <cfRule type="expression" dxfId="2" priority="1">
      <formula>$F8="Open"</formula>
    </cfRule>
  </conditionalFormatting>
  <conditionalFormatting sqref="F8:F30">
    <cfRule type="expression" dxfId="1" priority="2">
      <formula>$F8="Closed"</formula>
    </cfRule>
  </conditionalFormatting>
  <conditionalFormatting sqref="F8:F30">
    <cfRule type="expression" dxfId="0" priority="3">
      <formula>$F8="In Progress"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showGridLines="0" workbookViewId="0"/>
  </sheetViews>
  <sheetFormatPr defaultRowHeight="15" x14ac:dyDescent="0.25"/>
  <cols>
    <col min="1" max="2" width="17.140625" customWidth="1"/>
    <col min="3" max="3" width="19" customWidth="1"/>
    <col min="4" max="4" width="17.140625" customWidth="1"/>
    <col min="5" max="5" width="19" customWidth="1"/>
    <col min="6" max="6" width="61" customWidth="1"/>
  </cols>
  <sheetData>
    <row r="1" spans="1:6" ht="20.25" x14ac:dyDescent="0.3">
      <c r="A1" s="1" t="s">
        <v>117</v>
      </c>
      <c r="B1" s="12"/>
      <c r="C1" s="12"/>
      <c r="D1" s="12"/>
      <c r="E1" s="12"/>
      <c r="F1" s="12"/>
    </row>
    <row r="2" spans="1:6" x14ac:dyDescent="0.25">
      <c r="A2" s="12"/>
      <c r="B2" s="12"/>
      <c r="C2" s="12"/>
      <c r="D2" s="12"/>
      <c r="E2" s="12"/>
      <c r="F2" s="12"/>
    </row>
    <row r="3" spans="1:6" x14ac:dyDescent="0.25">
      <c r="A3" s="6" t="s">
        <v>118</v>
      </c>
      <c r="B3" s="12"/>
      <c r="C3" s="12"/>
      <c r="D3" s="12"/>
      <c r="E3" s="12"/>
      <c r="F3" s="12"/>
    </row>
    <row r="4" spans="1:6" x14ac:dyDescent="0.25">
      <c r="A4" s="12"/>
      <c r="B4" s="12"/>
      <c r="C4" s="12"/>
      <c r="D4" s="12"/>
      <c r="E4" s="12"/>
      <c r="F4" s="12"/>
    </row>
    <row r="5" spans="1:6" x14ac:dyDescent="0.25">
      <c r="A5" s="8" t="s">
        <v>119</v>
      </c>
      <c r="B5" s="20" t="str">
        <f>'Audit Checklist'!B3</f>
        <v>Enter date</v>
      </c>
      <c r="C5" s="20" t="str">
        <f>'Audit Checklist'!B2</f>
        <v>7S</v>
      </c>
      <c r="D5" s="21">
        <f>'Audit Checklist'!B55</f>
        <v>50</v>
      </c>
      <c r="E5" s="20" t="str">
        <f>'Audit Checklist'!B56</f>
        <v>Developing</v>
      </c>
      <c r="F5" s="20" t="str">
        <f>'Audit Checklist'!B57</f>
        <v>Sustain</v>
      </c>
    </row>
    <row r="6" spans="1:6" x14ac:dyDescent="0.25">
      <c r="A6" s="7"/>
      <c r="B6" s="7"/>
      <c r="C6" s="7"/>
      <c r="D6" s="7"/>
      <c r="E6" s="7"/>
      <c r="F6" s="7"/>
    </row>
    <row r="7" spans="1:6" x14ac:dyDescent="0.25">
      <c r="A7" s="7" t="s">
        <v>71</v>
      </c>
      <c r="B7" s="7" t="s">
        <v>72</v>
      </c>
      <c r="C7" s="7" t="s">
        <v>73</v>
      </c>
      <c r="D7" s="7" t="s">
        <v>74</v>
      </c>
      <c r="E7" s="7" t="s">
        <v>75</v>
      </c>
      <c r="F7" s="7" t="s">
        <v>31</v>
      </c>
    </row>
    <row r="8" spans="1:6" x14ac:dyDescent="0.25">
      <c r="A8" s="19">
        <v>46174</v>
      </c>
      <c r="B8" s="7" t="s">
        <v>25</v>
      </c>
      <c r="C8" s="11">
        <v>42</v>
      </c>
      <c r="D8" s="7" t="s">
        <v>16</v>
      </c>
      <c r="E8" s="7" t="s">
        <v>52</v>
      </c>
      <c r="F8" s="7" t="s">
        <v>76</v>
      </c>
    </row>
    <row r="9" spans="1:6" x14ac:dyDescent="0.25">
      <c r="A9" s="19">
        <v>46204</v>
      </c>
      <c r="B9" s="7" t="s">
        <v>25</v>
      </c>
      <c r="C9" s="11">
        <v>50</v>
      </c>
      <c r="D9" s="7" t="s">
        <v>16</v>
      </c>
      <c r="E9" s="7" t="s">
        <v>52</v>
      </c>
      <c r="F9" s="7" t="s">
        <v>77</v>
      </c>
    </row>
    <row r="10" spans="1:6" x14ac:dyDescent="0.25">
      <c r="A10" s="19">
        <v>46235</v>
      </c>
      <c r="B10" s="7" t="s">
        <v>25</v>
      </c>
      <c r="C10" s="11">
        <v>58</v>
      </c>
      <c r="D10" s="7" t="s">
        <v>16</v>
      </c>
      <c r="E10" s="7" t="s">
        <v>47</v>
      </c>
      <c r="F10" s="7" t="s">
        <v>78</v>
      </c>
    </row>
    <row r="11" spans="1:6" x14ac:dyDescent="0.25">
      <c r="A11" s="7"/>
      <c r="B11" s="7"/>
      <c r="C11" s="7"/>
      <c r="D11" s="7"/>
      <c r="E11" s="7"/>
      <c r="F11" s="7"/>
    </row>
    <row r="12" spans="1:6" x14ac:dyDescent="0.25">
      <c r="A12" s="7"/>
      <c r="B12" s="7"/>
      <c r="C12" s="7"/>
      <c r="D12" s="7"/>
      <c r="E12" s="7"/>
      <c r="F12" s="7"/>
    </row>
    <row r="13" spans="1:6" x14ac:dyDescent="0.25">
      <c r="A13" s="7"/>
      <c r="B13" s="7"/>
      <c r="C13" s="7"/>
      <c r="D13" s="7"/>
      <c r="E13" s="7"/>
      <c r="F13" s="7"/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7"/>
      <c r="B15" s="7"/>
      <c r="C15" s="7"/>
      <c r="D15" s="7"/>
      <c r="E15" s="7"/>
      <c r="F15" s="7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7"/>
      <c r="C18" s="7"/>
      <c r="D18" s="7"/>
      <c r="E18" s="7"/>
      <c r="F18" s="7"/>
    </row>
    <row r="19" spans="1:6" x14ac:dyDescent="0.25">
      <c r="A19" s="7"/>
      <c r="B19" s="7"/>
      <c r="C19" s="7"/>
      <c r="D19" s="7"/>
      <c r="E19" s="7"/>
      <c r="F19" s="7"/>
    </row>
    <row r="20" spans="1:6" x14ac:dyDescent="0.25">
      <c r="A20" s="7"/>
      <c r="B20" s="7"/>
      <c r="C20" s="7"/>
      <c r="D20" s="7"/>
      <c r="E20" s="7"/>
      <c r="F20" s="7"/>
    </row>
    <row r="21" spans="1:6" x14ac:dyDescent="0.25">
      <c r="A21" s="6" t="s">
        <v>120</v>
      </c>
    </row>
  </sheetData>
  <dataValidations count="3">
    <dataValidation type="list" allowBlank="1" showInputMessage="1" showErrorMessage="1" sqref="B8:B10" xr:uid="{B9E974EA-07D7-4D24-BDBF-F7391B4DF6AF}">
      <formula1>"5S,7S"</formula1>
    </dataValidation>
    <dataValidation type="list" allowBlank="1" showInputMessage="1" showErrorMessage="1" sqref="D8:D10" xr:uid="{41FD1951-5D06-427C-90EB-F242A1A813A0}">
      <formula1>"Reactive,Developing,Managed,Sustained"</formula1>
    </dataValidation>
    <dataValidation type="list" allowBlank="1" showInputMessage="1" showErrorMessage="1" sqref="E8:E10" xr:uid="{388AF846-B509-4C56-9FCB-578661B010C9}">
      <formula1>"Sort,Set in Order,Shine,Standardize,Sustain,Safety,Security"</formula1>
    </dataValidation>
  </dataValidations>
  <pageMargins left="0.75" right="0.75" top="1" bottom="1" header="0.5" footer="0.5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Dashboard</vt:lpstr>
      <vt:lpstr>How-To</vt:lpstr>
      <vt:lpstr>Rubric and Maturity Reference</vt:lpstr>
      <vt:lpstr>Audit Checklist</vt:lpstr>
      <vt:lpstr>Corrective Action Tracker</vt:lpstr>
      <vt:lpstr>Score Trend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2026-09-05T06:15:09Z</dcterms:created>
  <dcterms:modified xsi:type="dcterms:W3CDTF">2026-09-05T22:30:43Z</dcterms:modified>
</cp:coreProperties>
</file>