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tow_g\Downloads\"/>
    </mc:Choice>
  </mc:AlternateContent>
  <xr:revisionPtr revIDLastSave="0" documentId="13_ncr:1_{47917F54-DEDE-4CF2-9375-9670EE7BF1B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shboard" sheetId="5" r:id="rId1"/>
    <sheet name="How-To" sheetId="1" r:id="rId2"/>
    <sheet name="Constants Reference" sheetId="2" r:id="rId3"/>
    <sheet name="Variable Data (X-bar-R)" sheetId="3" r:id="rId4"/>
    <sheet name="Attribute Data (p-np-c-u)" sheetId="4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" i="5" l="1"/>
  <c r="F11" i="5"/>
  <c r="F6" i="5"/>
  <c r="F5" i="5"/>
  <c r="B19" i="5"/>
  <c r="B18" i="5"/>
  <c r="C13" i="5"/>
  <c r="B13" i="5"/>
  <c r="B12" i="5"/>
  <c r="C11" i="5"/>
  <c r="B11" i="5"/>
  <c r="B10" i="5"/>
  <c r="B7" i="5"/>
  <c r="B6" i="5"/>
  <c r="B5" i="5"/>
  <c r="G37" i="4"/>
  <c r="F37" i="4"/>
  <c r="E37" i="4"/>
  <c r="G36" i="4"/>
  <c r="F36" i="4"/>
  <c r="E36" i="4"/>
  <c r="G35" i="4"/>
  <c r="F35" i="4"/>
  <c r="E35" i="4"/>
  <c r="G34" i="4"/>
  <c r="F34" i="4"/>
  <c r="E34" i="4"/>
  <c r="G33" i="4"/>
  <c r="F33" i="4"/>
  <c r="E33" i="4"/>
  <c r="G32" i="4"/>
  <c r="F32" i="4"/>
  <c r="E32" i="4"/>
  <c r="G31" i="4"/>
  <c r="F31" i="4"/>
  <c r="E31" i="4"/>
  <c r="G30" i="4"/>
  <c r="F30" i="4"/>
  <c r="E30" i="4"/>
  <c r="G29" i="4"/>
  <c r="F29" i="4"/>
  <c r="E29" i="4"/>
  <c r="G28" i="4"/>
  <c r="F28" i="4"/>
  <c r="E28" i="4"/>
  <c r="G27" i="4"/>
  <c r="F27" i="4"/>
  <c r="E27" i="4"/>
  <c r="G26" i="4"/>
  <c r="F26" i="4"/>
  <c r="E26" i="4"/>
  <c r="G25" i="4"/>
  <c r="F25" i="4"/>
  <c r="E25" i="4"/>
  <c r="G24" i="4"/>
  <c r="F24" i="4"/>
  <c r="E24" i="4"/>
  <c r="G23" i="4"/>
  <c r="F23" i="4"/>
  <c r="E23" i="4"/>
  <c r="G22" i="4"/>
  <c r="F22" i="4"/>
  <c r="E22" i="4"/>
  <c r="G21" i="4"/>
  <c r="F21" i="4"/>
  <c r="E21" i="4"/>
  <c r="G20" i="4"/>
  <c r="F20" i="4"/>
  <c r="E20" i="4"/>
  <c r="G19" i="4"/>
  <c r="F19" i="4"/>
  <c r="E19" i="4"/>
  <c r="G18" i="4"/>
  <c r="F18" i="4"/>
  <c r="E18" i="4"/>
  <c r="G17" i="4"/>
  <c r="F17" i="4"/>
  <c r="E17" i="4"/>
  <c r="G16" i="4"/>
  <c r="F16" i="4"/>
  <c r="E16" i="4"/>
  <c r="G15" i="4"/>
  <c r="F15" i="4"/>
  <c r="E15" i="4"/>
  <c r="G14" i="4"/>
  <c r="F14" i="4"/>
  <c r="E14" i="4"/>
  <c r="B42" i="4"/>
  <c r="B41" i="4"/>
  <c r="L37" i="4"/>
  <c r="K37" i="4"/>
  <c r="J37" i="4"/>
  <c r="I37" i="4"/>
  <c r="D37" i="4"/>
  <c r="H37" i="4" s="1"/>
  <c r="L36" i="4"/>
  <c r="K36" i="4"/>
  <c r="J36" i="4"/>
  <c r="I36" i="4"/>
  <c r="D36" i="4"/>
  <c r="L35" i="4"/>
  <c r="K35" i="4"/>
  <c r="J35" i="4"/>
  <c r="I35" i="4"/>
  <c r="D35" i="4"/>
  <c r="H35" i="4" s="1"/>
  <c r="L34" i="4"/>
  <c r="K34" i="4"/>
  <c r="J34" i="4"/>
  <c r="I34" i="4"/>
  <c r="D34" i="4"/>
  <c r="H34" i="4" s="1"/>
  <c r="L33" i="4"/>
  <c r="K33" i="4"/>
  <c r="J33" i="4"/>
  <c r="I33" i="4"/>
  <c r="D33" i="4"/>
  <c r="H33" i="4" s="1"/>
  <c r="L32" i="4"/>
  <c r="K32" i="4"/>
  <c r="J32" i="4"/>
  <c r="I32" i="4"/>
  <c r="D32" i="4"/>
  <c r="H32" i="4" s="1"/>
  <c r="L31" i="4"/>
  <c r="K31" i="4"/>
  <c r="J31" i="4"/>
  <c r="I31" i="4"/>
  <c r="D31" i="4"/>
  <c r="H31" i="4" s="1"/>
  <c r="L30" i="4"/>
  <c r="K30" i="4"/>
  <c r="J30" i="4"/>
  <c r="I30" i="4"/>
  <c r="D30" i="4"/>
  <c r="H30" i="4" s="1"/>
  <c r="L29" i="4"/>
  <c r="K29" i="4"/>
  <c r="J29" i="4"/>
  <c r="I29" i="4"/>
  <c r="D29" i="4"/>
  <c r="H29" i="4" s="1"/>
  <c r="L28" i="4"/>
  <c r="K28" i="4"/>
  <c r="J28" i="4"/>
  <c r="I28" i="4"/>
  <c r="D28" i="4"/>
  <c r="H28" i="4" s="1"/>
  <c r="L27" i="4"/>
  <c r="K27" i="4"/>
  <c r="J27" i="4"/>
  <c r="I27" i="4"/>
  <c r="D27" i="4"/>
  <c r="H27" i="4" s="1"/>
  <c r="L26" i="4"/>
  <c r="K26" i="4"/>
  <c r="J26" i="4"/>
  <c r="I26" i="4"/>
  <c r="D26" i="4"/>
  <c r="H26" i="4" s="1"/>
  <c r="L25" i="4"/>
  <c r="K25" i="4"/>
  <c r="J25" i="4"/>
  <c r="I25" i="4"/>
  <c r="D25" i="4"/>
  <c r="H25" i="4" s="1"/>
  <c r="L24" i="4"/>
  <c r="K24" i="4"/>
  <c r="J24" i="4"/>
  <c r="I24" i="4"/>
  <c r="D24" i="4"/>
  <c r="H24" i="4" s="1"/>
  <c r="L23" i="4"/>
  <c r="K23" i="4"/>
  <c r="J23" i="4"/>
  <c r="I23" i="4"/>
  <c r="D23" i="4"/>
  <c r="H23" i="4" s="1"/>
  <c r="L22" i="4"/>
  <c r="K22" i="4"/>
  <c r="J22" i="4"/>
  <c r="I22" i="4"/>
  <c r="D22" i="4"/>
  <c r="H22" i="4" s="1"/>
  <c r="L21" i="4"/>
  <c r="K21" i="4"/>
  <c r="J21" i="4"/>
  <c r="I21" i="4"/>
  <c r="D21" i="4"/>
  <c r="H21" i="4" s="1"/>
  <c r="L20" i="4"/>
  <c r="K20" i="4"/>
  <c r="J20" i="4"/>
  <c r="I20" i="4"/>
  <c r="D20" i="4"/>
  <c r="H20" i="4" s="1"/>
  <c r="L19" i="4"/>
  <c r="K19" i="4"/>
  <c r="J19" i="4"/>
  <c r="I19" i="4"/>
  <c r="D19" i="4"/>
  <c r="H19" i="4" s="1"/>
  <c r="L18" i="4"/>
  <c r="K18" i="4"/>
  <c r="J18" i="4"/>
  <c r="I18" i="4"/>
  <c r="D18" i="4"/>
  <c r="H18" i="4" s="1"/>
  <c r="L17" i="4"/>
  <c r="K17" i="4"/>
  <c r="J17" i="4"/>
  <c r="I17" i="4"/>
  <c r="D17" i="4"/>
  <c r="H17" i="4" s="1"/>
  <c r="L16" i="4"/>
  <c r="K16" i="4"/>
  <c r="J16" i="4"/>
  <c r="I16" i="4"/>
  <c r="D16" i="4"/>
  <c r="H16" i="4" s="1"/>
  <c r="L15" i="4"/>
  <c r="K15" i="4"/>
  <c r="J15" i="4"/>
  <c r="I15" i="4"/>
  <c r="D15" i="4"/>
  <c r="H15" i="4" s="1"/>
  <c r="L14" i="4"/>
  <c r="K14" i="4"/>
  <c r="J14" i="4"/>
  <c r="I14" i="4"/>
  <c r="D14" i="4"/>
  <c r="D13" i="4"/>
  <c r="U37" i="3"/>
  <c r="T37" i="3"/>
  <c r="S37" i="3"/>
  <c r="R37" i="3"/>
  <c r="Q37" i="3"/>
  <c r="P37" i="3"/>
  <c r="U36" i="3"/>
  <c r="T36" i="3"/>
  <c r="S36" i="3"/>
  <c r="R36" i="3"/>
  <c r="Q36" i="3"/>
  <c r="P36" i="3"/>
  <c r="U35" i="3"/>
  <c r="T35" i="3"/>
  <c r="S35" i="3"/>
  <c r="R35" i="3"/>
  <c r="Q35" i="3"/>
  <c r="P35" i="3"/>
  <c r="U34" i="3"/>
  <c r="T34" i="3"/>
  <c r="S34" i="3"/>
  <c r="R34" i="3"/>
  <c r="Q34" i="3"/>
  <c r="P34" i="3"/>
  <c r="U33" i="3"/>
  <c r="T33" i="3"/>
  <c r="S33" i="3"/>
  <c r="R33" i="3"/>
  <c r="Q33" i="3"/>
  <c r="P33" i="3"/>
  <c r="U32" i="3"/>
  <c r="T32" i="3"/>
  <c r="S32" i="3"/>
  <c r="R32" i="3"/>
  <c r="Q32" i="3"/>
  <c r="P32" i="3"/>
  <c r="U31" i="3"/>
  <c r="T31" i="3"/>
  <c r="S31" i="3"/>
  <c r="R31" i="3"/>
  <c r="Q31" i="3"/>
  <c r="P31" i="3"/>
  <c r="U30" i="3"/>
  <c r="T30" i="3"/>
  <c r="S30" i="3"/>
  <c r="R30" i="3"/>
  <c r="Q30" i="3"/>
  <c r="P30" i="3"/>
  <c r="U29" i="3"/>
  <c r="T29" i="3"/>
  <c r="S29" i="3"/>
  <c r="R29" i="3"/>
  <c r="Q29" i="3"/>
  <c r="P29" i="3"/>
  <c r="U28" i="3"/>
  <c r="T28" i="3"/>
  <c r="S28" i="3"/>
  <c r="R28" i="3"/>
  <c r="Q28" i="3"/>
  <c r="P28" i="3"/>
  <c r="U27" i="3"/>
  <c r="T27" i="3"/>
  <c r="S27" i="3"/>
  <c r="R27" i="3"/>
  <c r="Q27" i="3"/>
  <c r="P27" i="3"/>
  <c r="U26" i="3"/>
  <c r="T26" i="3"/>
  <c r="S26" i="3"/>
  <c r="R26" i="3"/>
  <c r="Q26" i="3"/>
  <c r="P26" i="3"/>
  <c r="U25" i="3"/>
  <c r="T25" i="3"/>
  <c r="S25" i="3"/>
  <c r="R25" i="3"/>
  <c r="Q25" i="3"/>
  <c r="P25" i="3"/>
  <c r="U24" i="3"/>
  <c r="T24" i="3"/>
  <c r="S24" i="3"/>
  <c r="R24" i="3"/>
  <c r="Q24" i="3"/>
  <c r="P24" i="3"/>
  <c r="U23" i="3"/>
  <c r="T23" i="3"/>
  <c r="S23" i="3"/>
  <c r="R23" i="3"/>
  <c r="Q23" i="3"/>
  <c r="P23" i="3"/>
  <c r="U22" i="3"/>
  <c r="T22" i="3"/>
  <c r="S22" i="3"/>
  <c r="R22" i="3"/>
  <c r="Q22" i="3"/>
  <c r="P22" i="3"/>
  <c r="U21" i="3"/>
  <c r="T21" i="3"/>
  <c r="S21" i="3"/>
  <c r="R21" i="3"/>
  <c r="Q21" i="3"/>
  <c r="P21" i="3"/>
  <c r="U20" i="3"/>
  <c r="T20" i="3"/>
  <c r="S20" i="3"/>
  <c r="R20" i="3"/>
  <c r="Q20" i="3"/>
  <c r="P20" i="3"/>
  <c r="U19" i="3"/>
  <c r="T19" i="3"/>
  <c r="S19" i="3"/>
  <c r="R19" i="3"/>
  <c r="Q19" i="3"/>
  <c r="P19" i="3"/>
  <c r="U18" i="3"/>
  <c r="T18" i="3"/>
  <c r="S18" i="3"/>
  <c r="R18" i="3"/>
  <c r="Q18" i="3"/>
  <c r="P18" i="3"/>
  <c r="U17" i="3"/>
  <c r="T17" i="3"/>
  <c r="S17" i="3"/>
  <c r="R17" i="3"/>
  <c r="Q17" i="3"/>
  <c r="P17" i="3"/>
  <c r="U16" i="3"/>
  <c r="T16" i="3"/>
  <c r="S16" i="3"/>
  <c r="R16" i="3"/>
  <c r="Q16" i="3"/>
  <c r="P16" i="3"/>
  <c r="U15" i="3"/>
  <c r="T15" i="3"/>
  <c r="S15" i="3"/>
  <c r="R15" i="3"/>
  <c r="Q15" i="3"/>
  <c r="P15" i="3"/>
  <c r="U14" i="3"/>
  <c r="T14" i="3"/>
  <c r="S14" i="3"/>
  <c r="R14" i="3"/>
  <c r="Q14" i="3"/>
  <c r="P14" i="3"/>
  <c r="U13" i="3"/>
  <c r="T13" i="3"/>
  <c r="S13" i="3"/>
  <c r="R13" i="3"/>
  <c r="Q13" i="3"/>
  <c r="P13" i="3"/>
  <c r="W37" i="3"/>
  <c r="V37" i="3"/>
  <c r="W36" i="3"/>
  <c r="V36" i="3"/>
  <c r="W35" i="3"/>
  <c r="V35" i="3"/>
  <c r="W34" i="3"/>
  <c r="V34" i="3"/>
  <c r="W33" i="3"/>
  <c r="V33" i="3"/>
  <c r="W32" i="3"/>
  <c r="V32" i="3"/>
  <c r="W31" i="3"/>
  <c r="V31" i="3"/>
  <c r="W30" i="3"/>
  <c r="V30" i="3"/>
  <c r="W29" i="3"/>
  <c r="V29" i="3"/>
  <c r="W28" i="3"/>
  <c r="V28" i="3"/>
  <c r="W27" i="3"/>
  <c r="V27" i="3"/>
  <c r="W26" i="3"/>
  <c r="V26" i="3"/>
  <c r="W25" i="3"/>
  <c r="V25" i="3"/>
  <c r="W24" i="3"/>
  <c r="V24" i="3"/>
  <c r="W23" i="3"/>
  <c r="V23" i="3"/>
  <c r="W22" i="3"/>
  <c r="V22" i="3"/>
  <c r="W21" i="3"/>
  <c r="V21" i="3"/>
  <c r="W20" i="3"/>
  <c r="V20" i="3"/>
  <c r="W19" i="3"/>
  <c r="V19" i="3"/>
  <c r="W18" i="3"/>
  <c r="V18" i="3"/>
  <c r="W17" i="3"/>
  <c r="V17" i="3"/>
  <c r="W16" i="3"/>
  <c r="V16" i="3"/>
  <c r="W15" i="3"/>
  <c r="V15" i="3"/>
  <c r="W14" i="3"/>
  <c r="V14" i="3"/>
  <c r="W13" i="3"/>
  <c r="V13" i="3"/>
  <c r="O37" i="3"/>
  <c r="O36" i="3"/>
  <c r="O35" i="3"/>
  <c r="O34" i="3"/>
  <c r="O33" i="3"/>
  <c r="O32" i="3"/>
  <c r="O31" i="3"/>
  <c r="O30" i="3"/>
  <c r="O29" i="3"/>
  <c r="O28" i="3"/>
  <c r="O27" i="3"/>
  <c r="O26" i="3"/>
  <c r="O25" i="3"/>
  <c r="O24" i="3"/>
  <c r="O23" i="3"/>
  <c r="O22" i="3"/>
  <c r="O21" i="3"/>
  <c r="O20" i="3"/>
  <c r="O19" i="3"/>
  <c r="O18" i="3"/>
  <c r="O17" i="3"/>
  <c r="O16" i="3"/>
  <c r="O15" i="3"/>
  <c r="O14" i="3"/>
  <c r="O13" i="3"/>
  <c r="B59" i="3"/>
  <c r="B58" i="3"/>
  <c r="B17" i="5" s="1"/>
  <c r="B57" i="3"/>
  <c r="B16" i="5" s="1"/>
  <c r="B56" i="3"/>
  <c r="B53" i="3"/>
  <c r="B52" i="3"/>
  <c r="B51" i="3"/>
  <c r="B49" i="3"/>
  <c r="B48" i="3"/>
  <c r="B47" i="3"/>
  <c r="B45" i="3"/>
  <c r="B44" i="3"/>
  <c r="B43" i="3"/>
  <c r="B42" i="3"/>
  <c r="B41" i="3"/>
  <c r="B40" i="3"/>
  <c r="N37" i="3"/>
  <c r="M37" i="3"/>
  <c r="N36" i="3"/>
  <c r="M36" i="3"/>
  <c r="N35" i="3"/>
  <c r="M35" i="3"/>
  <c r="N34" i="3"/>
  <c r="M34" i="3"/>
  <c r="N33" i="3"/>
  <c r="M33" i="3"/>
  <c r="N32" i="3"/>
  <c r="M32" i="3"/>
  <c r="N31" i="3"/>
  <c r="M31" i="3"/>
  <c r="N30" i="3"/>
  <c r="M30" i="3"/>
  <c r="N29" i="3"/>
  <c r="M29" i="3"/>
  <c r="N28" i="3"/>
  <c r="M28" i="3"/>
  <c r="N27" i="3"/>
  <c r="M27" i="3"/>
  <c r="N26" i="3"/>
  <c r="M26" i="3"/>
  <c r="N25" i="3"/>
  <c r="M25" i="3"/>
  <c r="N24" i="3"/>
  <c r="M24" i="3"/>
  <c r="N23" i="3"/>
  <c r="M23" i="3"/>
  <c r="N22" i="3"/>
  <c r="M22" i="3"/>
  <c r="N21" i="3"/>
  <c r="M21" i="3"/>
  <c r="N20" i="3"/>
  <c r="M20" i="3"/>
  <c r="N19" i="3"/>
  <c r="M19" i="3"/>
  <c r="N18" i="3"/>
  <c r="M18" i="3"/>
  <c r="N17" i="3"/>
  <c r="M17" i="3"/>
  <c r="N16" i="3"/>
  <c r="M16" i="3"/>
  <c r="N15" i="3"/>
  <c r="M15" i="3"/>
  <c r="N14" i="3"/>
  <c r="M14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N13" i="3"/>
  <c r="M13" i="3"/>
  <c r="A13" i="3"/>
  <c r="F7" i="5" l="1"/>
  <c r="E13" i="4"/>
  <c r="J13" i="4" s="1"/>
  <c r="I13" i="4"/>
  <c r="H36" i="4"/>
  <c r="H14" i="4"/>
  <c r="F13" i="4" l="1"/>
  <c r="G13" i="4"/>
  <c r="L13" i="4" s="1"/>
  <c r="B40" i="4"/>
  <c r="F10" i="5" s="1"/>
  <c r="H13" i="4" l="1"/>
  <c r="B43" i="4" s="1"/>
  <c r="F18" i="5" s="1"/>
  <c r="F19" i="5" s="1"/>
  <c r="K13" i="4"/>
</calcChain>
</file>

<file path=xl/sharedStrings.xml><?xml version="1.0" encoding="utf-8"?>
<sst xmlns="http://schemas.openxmlformats.org/spreadsheetml/2006/main" count="137" uniqueCount="114">
  <si>
    <t>SPC / Control Chart Data Sheet</t>
  </si>
  <si>
    <t>What this workbook is for</t>
  </si>
  <si>
    <t>How to use it</t>
  </si>
  <si>
    <t>1. Choose the tab that matches your data: 'Variable Data (X-bar-R)' for measured values in subgroups of 2-10, or 'Attribute Data (p-np-c-u)' for pass/fail or defect-count data.</t>
  </si>
  <si>
    <t>4. Not sure which chart fits your data? Use the free Control Chart Selector at sixsigmakaizen.com/tools/control-chart-selector/</t>
  </si>
  <si>
    <t>Reference</t>
  </si>
  <si>
    <t>Full method, worked example, and the Western Electric rules: sixsigmakaizen.com/guides/spc-control-charts/</t>
  </si>
  <si>
    <t>Companion calculator: sixsigmakaizen.com/tools/control-limits-generator/</t>
  </si>
  <si>
    <t>n (subgroup size)</t>
  </si>
  <si>
    <t>A2</t>
  </si>
  <si>
    <t>D3</t>
  </si>
  <si>
    <t>D4</t>
  </si>
  <si>
    <t>d2</t>
  </si>
  <si>
    <t>Source: standard Shewhart control chart constants (AIAG SPC reference).</t>
  </si>
  <si>
    <t>Part / Product:</t>
  </si>
  <si>
    <t>Ridgeline Housing 4210</t>
  </si>
  <si>
    <t>Process / Machine:</t>
  </si>
  <si>
    <t>CNC Cell 3 — Finish Bore</t>
  </si>
  <si>
    <t>Characteristic:</t>
  </si>
  <si>
    <t>Bore diameter</t>
  </si>
  <si>
    <t>Subgroup size (n):</t>
  </si>
  <si>
    <t>Prepared by:</t>
  </si>
  <si>
    <t>Enter name</t>
  </si>
  <si>
    <t>Date:</t>
  </si>
  <si>
    <t>Enter date</t>
  </si>
  <si>
    <t>Subgroup #</t>
  </si>
  <si>
    <t>Reading 1</t>
  </si>
  <si>
    <t>Reading 2</t>
  </si>
  <si>
    <t>Reading 3</t>
  </si>
  <si>
    <t>Reading 4</t>
  </si>
  <si>
    <t>Reading 5</t>
  </si>
  <si>
    <t>Average</t>
  </si>
  <si>
    <t>Range</t>
  </si>
  <si>
    <t>X-double-bar (process average):</t>
  </si>
  <si>
    <t>R-bar (average range):</t>
  </si>
  <si>
    <t>A2 (from Constants Reference, by n):</t>
  </si>
  <si>
    <t>D3 (from Constants Reference, by n):</t>
  </si>
  <si>
    <t>D4 (from Constants Reference, by n):</t>
  </si>
  <si>
    <t>X-bar chart — CL:</t>
  </si>
  <si>
    <t>X-bar chart — UCL:</t>
  </si>
  <si>
    <t>X-bar chart — LCL:</t>
  </si>
  <si>
    <t>R chart — CL:</t>
  </si>
  <si>
    <t>R chart — UCL:</t>
  </si>
  <si>
    <t>R chart — LCL:</t>
  </si>
  <si>
    <t>Chart type (p / np / c / u):</t>
  </si>
  <si>
    <t>p</t>
  </si>
  <si>
    <t>Date / Subgroup</t>
  </si>
  <si>
    <t>Units Inspected (n)</t>
  </si>
  <si>
    <t>Proportion / Rate</t>
  </si>
  <si>
    <t>Day 1</t>
  </si>
  <si>
    <t>X-bar / R Control Chart — Variable Data</t>
  </si>
  <si>
    <t>Setup</t>
  </si>
  <si>
    <t>Upper Spec Limit (USL):</t>
  </si>
  <si>
    <t>Lower Spec Limit (LSL):</t>
  </si>
  <si>
    <t>Legend: yellow cells are for you to fill in. Row 13 shows example reading values. Up to 10 readings per subgroup are supported (columns C:L) — leave extra reading columns blank if n &lt; 10. Column O auto-flags any subgroup average or range that falls outside the calculated control limits.</t>
  </si>
  <si>
    <t>Date/Time</t>
  </si>
  <si>
    <t>Reading 6</t>
  </si>
  <si>
    <t>Reading 7</t>
  </si>
  <si>
    <t>Reading 8</t>
  </si>
  <si>
    <t>Reading 9</t>
  </si>
  <si>
    <t>Reading 10</t>
  </si>
  <si>
    <t>Flag</t>
  </si>
  <si>
    <t>Xbar CL</t>
  </si>
  <si>
    <t>Xbar UCL</t>
  </si>
  <si>
    <t>Xbar LCL</t>
  </si>
  <si>
    <t>R CL</t>
  </si>
  <si>
    <t>R UCL</t>
  </si>
  <si>
    <t>R LCL</t>
  </si>
  <si>
    <t>Control Limit Calculations</t>
  </si>
  <si>
    <t>d2 (from Constants Reference, by n):</t>
  </si>
  <si>
    <t>Process Capability</t>
  </si>
  <si>
    <t>Sigma-hat (R-bar / d2):</t>
  </si>
  <si>
    <t>Cp:</t>
  </si>
  <si>
    <t>Cpk:</t>
  </si>
  <si>
    <t>% Subgroups in control:</t>
  </si>
  <si>
    <t>Chart Avg</t>
  </si>
  <si>
    <t>Chart Range</t>
  </si>
  <si>
    <t>p / np / c / u Control Chart — Attribute Data</t>
  </si>
  <si>
    <t>Characteristic / Defect type:</t>
  </si>
  <si>
    <t>Opportunities per unit (c/u only):</t>
  </si>
  <si>
    <t>Final Inspection</t>
  </si>
  <si>
    <t>Cosmetic defects</t>
  </si>
  <si>
    <t>Legend: yellow cells are for you to fill in. Row 13 shows an example. Use 'p' or 'np' for pass/fail (defective units) data, 'c' or 'u' for defect-count data. For 'c' and 'u' charts, leave Defectives/Defects as a whole count; 'u' also needs Opportunities per unit above. Column H auto-flags points outside the control limits.</t>
  </si>
  <si>
    <t>Defectives / Defects</t>
  </si>
  <si>
    <t>CL (row)</t>
  </si>
  <si>
    <t>UCL (row)</t>
  </si>
  <si>
    <t>LCL (row)</t>
  </si>
  <si>
    <t>Chart Rate</t>
  </si>
  <si>
    <t>Chart CL</t>
  </si>
  <si>
    <t>Chart UCL</t>
  </si>
  <si>
    <t>Chart LCL</t>
  </si>
  <si>
    <t>Summary</t>
  </si>
  <si>
    <t>Overall CL (average rate):</t>
  </si>
  <si>
    <t>Total units inspected:</t>
  </si>
  <si>
    <t>Total defectives / defects:</t>
  </si>
  <si>
    <t>SPC Dashboard</t>
  </si>
  <si>
    <t>Live snapshot pulled from the Variable Data and Attribute Data tabs. Open those tabs to enter new readings — this page updates automatically.</t>
  </si>
  <si>
    <t>X-bar / R Chart — Variable Data</t>
  </si>
  <si>
    <t>Subgroups entered:</t>
  </si>
  <si>
    <t>Control Limits</t>
  </si>
  <si>
    <t>X-double-bar (CL):</t>
  </si>
  <si>
    <t>X-bar UCL / LCL:</t>
  </si>
  <si>
    <t>R-bar (CL):</t>
  </si>
  <si>
    <t>R UCL / LCL:</t>
  </si>
  <si>
    <t>Status:</t>
  </si>
  <si>
    <t>p / np / c / u Chart — Attribute Data</t>
  </si>
  <si>
    <t>Chart type:</t>
  </si>
  <si>
    <t>Overall CL (avg rate):</t>
  </si>
  <si>
    <t>Control Status</t>
  </si>
  <si>
    <t>This workbook collects raw subgroup or attribute data on the shop floor, calculates control limits and process capability (Cp/Cpk), and plots live X-bar/R or p/np/c/u control charts. A Dashboard tab summarizes both charts at a glance.</t>
  </si>
  <si>
    <t>2. Fill in the yellow header cells (part, process, characteristic, spec limits, prepared by, date).</t>
  </si>
  <si>
    <t>3. Enter readings as they are collected. Averages, ranges, control limits, and the embedded charts update automatically — any point outside the control limits is flagged in red and marked '⚠ OOC'.</t>
  </si>
  <si>
    <t>5. Once you have at least 20-25 subgroups, treat the calculated UCL/LCL as trial control limits and start plotting new points against them. Check the Dashboard tab for a live rollup of both charts, including Cp/Cpk process capability.</t>
  </si>
  <si>
    <t>6. Subgroup size (Variable Data) and chart type (Attribute Data) are dropdown-restricted to valid values to prevent data-entry errors.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</si>
</sst>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"/>
    <numFmt numFmtId="165" formatCode="0.000"/>
    <numFmt numFmtId="166" formatCode="0.00&quot;x&quot;"/>
    <numFmt numFmtId="167" formatCode="0.0%"/>
  </numFmts>
  <fonts count="21" x14ac:knownFonts="1">
    <font>
      <sz val="11"/>
      <color theme="1"/>
      <name val="Calibri"/>
      <family val="2"/>
      <scheme val="minor"/>
    </font>
    <font>
      <b/>
      <sz val="16"/>
      <color rgb="FF153F8A"/>
      <name val="Arial"/>
    </font>
    <font>
      <b/>
      <sz val="12"/>
      <color rgb="FF153F8A"/>
      <name val="Arial"/>
    </font>
    <font>
      <sz val="10"/>
      <name val="Arial"/>
    </font>
    <font>
      <b/>
      <sz val="11"/>
      <color rgb="FFFFFFFF"/>
      <name val="Arial"/>
    </font>
    <font>
      <i/>
      <sz val="9"/>
      <color rgb="FF666666"/>
      <name val="Arial"/>
    </font>
    <font>
      <sz val="10"/>
      <color theme="1"/>
      <name val="Arial"/>
    </font>
    <font>
      <b/>
      <sz val="10"/>
      <color theme="1"/>
      <name val="Arial"/>
    </font>
    <font>
      <sz val="10"/>
      <color rgb="FF0000FF"/>
      <name val="Arial"/>
    </font>
    <font>
      <b/>
      <i/>
      <sz val="9"/>
      <color rgb="FF666666"/>
      <name val="Arial"/>
    </font>
    <font>
      <b/>
      <sz val="10"/>
      <color rgb="FFFFFFFF"/>
      <name val="Arial"/>
    </font>
    <font>
      <b/>
      <sz val="8"/>
      <color rgb="FFFFFFFF"/>
      <name val="Arial"/>
    </font>
    <font>
      <sz val="8"/>
      <color rgb="FF888888"/>
      <name val="Arial"/>
    </font>
    <font>
      <sz val="11"/>
      <color theme="1"/>
      <name val="Calibri"/>
      <scheme val="minor"/>
    </font>
    <font>
      <b/>
      <sz val="18"/>
      <color rgb="FF153F8A"/>
      <name val="Arial"/>
    </font>
    <font>
      <i/>
      <sz val="10"/>
      <color rgb="FF666666"/>
      <name val="Arial"/>
    </font>
    <font>
      <b/>
      <sz val="13"/>
      <color rgb="FFFFFFFF"/>
      <name val="Arial"/>
    </font>
    <font>
      <sz val="10"/>
      <color rgb="FF008000"/>
      <name val="Arial"/>
    </font>
    <font>
      <b/>
      <sz val="11"/>
      <color rgb="FF153F8A"/>
      <name val="Arial"/>
    </font>
    <font>
      <b/>
      <sz val="11"/>
      <color theme="1"/>
      <name val="Arial"/>
    </font>
    <font>
      <sz val="10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153F8A"/>
      </patternFill>
    </fill>
    <fill>
      <patternFill patternType="solid">
        <fgColor rgb="FFFFF7D6"/>
        <bgColor indexed="64"/>
      </patternFill>
    </fill>
    <fill>
      <patternFill patternType="solid">
        <fgColor rgb="FF153F8A"/>
        <bgColor indexed="64"/>
      </patternFill>
    </fill>
    <fill>
      <patternFill patternType="solid">
        <fgColor rgb="FF8896B3"/>
        <bgColor indexed="64"/>
      </patternFill>
    </fill>
  </fills>
  <borders count="14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/>
      <right/>
      <top style="thin">
        <color rgb="FF153F8A"/>
      </top>
      <bottom/>
      <diagonal/>
    </border>
    <border>
      <left style="thin">
        <color rgb="FF153F8A"/>
      </left>
      <right style="thin">
        <color rgb="FF153F8A"/>
      </right>
      <top style="thin">
        <color rgb="FF153F8A"/>
      </top>
      <bottom style="thin">
        <color rgb="FF153F8A"/>
      </bottom>
      <diagonal/>
    </border>
    <border>
      <left/>
      <right/>
      <top/>
      <bottom style="thin">
        <color auto="1"/>
      </bottom>
      <diagonal/>
    </border>
    <border>
      <left style="thin">
        <color rgb="FF153F8A"/>
      </left>
      <right/>
      <top/>
      <bottom/>
      <diagonal/>
    </border>
    <border>
      <left style="thin">
        <color rgb="FF153F8A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rgb="FF153F8A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0" xfId="0" applyFont="1"/>
    <xf numFmtId="0" fontId="3" fillId="0" borderId="0" xfId="0" applyFont="1" applyAlignment="1">
      <alignment vertical="top" wrapText="1"/>
    </xf>
    <xf numFmtId="0" fontId="4" fillId="2" borderId="0" xfId="0" applyFont="1" applyFill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0" xfId="0" applyFont="1"/>
    <xf numFmtId="0" fontId="7" fillId="0" borderId="0" xfId="0" applyFont="1"/>
    <xf numFmtId="0" fontId="8" fillId="3" borderId="0" xfId="0" applyFont="1" applyFill="1"/>
    <xf numFmtId="165" fontId="8" fillId="3" borderId="0" xfId="0" applyNumberFormat="1" applyFont="1" applyFill="1"/>
    <xf numFmtId="0" fontId="8" fillId="3" borderId="0" xfId="0" applyFont="1" applyFill="1" applyAlignment="1">
      <alignment horizontal="center"/>
    </xf>
    <xf numFmtId="0" fontId="10" fillId="4" borderId="0" xfId="0" applyFont="1" applyFill="1" applyAlignment="1">
      <alignment horizontal="center"/>
    </xf>
    <xf numFmtId="0" fontId="11" fillId="5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0" fontId="6" fillId="3" borderId="0" xfId="0" applyFont="1" applyFill="1"/>
    <xf numFmtId="164" fontId="6" fillId="3" borderId="0" xfId="0" applyNumberFormat="1" applyFont="1" applyFill="1"/>
    <xf numFmtId="164" fontId="6" fillId="0" borderId="0" xfId="0" applyNumberFormat="1" applyFont="1"/>
    <xf numFmtId="0" fontId="7" fillId="0" borderId="0" xfId="0" applyFont="1" applyAlignment="1">
      <alignment horizontal="center"/>
    </xf>
    <xf numFmtId="164" fontId="12" fillId="0" borderId="0" xfId="0" applyNumberFormat="1" applyFont="1"/>
    <xf numFmtId="164" fontId="13" fillId="0" borderId="0" xfId="0" applyNumberFormat="1" applyFont="1"/>
    <xf numFmtId="165" fontId="13" fillId="0" borderId="0" xfId="0" applyNumberFormat="1" applyFont="1"/>
    <xf numFmtId="166" fontId="13" fillId="0" borderId="0" xfId="0" applyNumberFormat="1" applyFont="1"/>
    <xf numFmtId="167" fontId="13" fillId="0" borderId="0" xfId="0" applyNumberFormat="1" applyFont="1"/>
    <xf numFmtId="0" fontId="1" fillId="0" borderId="0" xfId="0" applyFont="1"/>
    <xf numFmtId="0" fontId="9" fillId="0" borderId="0" xfId="0" applyFont="1"/>
    <xf numFmtId="0" fontId="6" fillId="3" borderId="0" xfId="0" applyFont="1" applyFill="1" applyAlignment="1">
      <alignment horizontal="center"/>
    </xf>
    <xf numFmtId="3" fontId="13" fillId="0" borderId="0" xfId="0" applyNumberFormat="1" applyFont="1"/>
    <xf numFmtId="0" fontId="14" fillId="0" borderId="0" xfId="0" applyFont="1"/>
    <xf numFmtId="0" fontId="15" fillId="0" borderId="0" xfId="0" applyFont="1"/>
    <xf numFmtId="0" fontId="16" fillId="4" borderId="3" xfId="0" applyFont="1" applyFill="1" applyBorder="1"/>
    <xf numFmtId="0" fontId="0" fillId="4" borderId="2" xfId="0" applyFill="1" applyBorder="1"/>
    <xf numFmtId="0" fontId="17" fillId="0" borderId="0" xfId="0" applyFont="1" applyBorder="1"/>
    <xf numFmtId="0" fontId="0" fillId="0" borderId="0" xfId="0" applyBorder="1"/>
    <xf numFmtId="164" fontId="17" fillId="0" borderId="0" xfId="0" applyNumberFormat="1" applyFont="1" applyBorder="1"/>
    <xf numFmtId="166" fontId="17" fillId="0" borderId="0" xfId="0" applyNumberFormat="1" applyFont="1" applyBorder="1"/>
    <xf numFmtId="167" fontId="17" fillId="0" borderId="0" xfId="0" applyNumberFormat="1" applyFont="1" applyBorder="1"/>
    <xf numFmtId="0" fontId="19" fillId="0" borderId="4" xfId="0" applyFont="1" applyBorder="1"/>
    <xf numFmtId="0" fontId="7" fillId="0" borderId="5" xfId="0" applyFont="1" applyBorder="1"/>
    <xf numFmtId="0" fontId="0" fillId="0" borderId="5" xfId="0" applyBorder="1"/>
    <xf numFmtId="0" fontId="18" fillId="0" borderId="5" xfId="0" applyFont="1" applyFill="1" applyBorder="1"/>
    <xf numFmtId="0" fontId="18" fillId="0" borderId="5" xfId="0" applyFont="1" applyBorder="1"/>
    <xf numFmtId="0" fontId="19" fillId="0" borderId="6" xfId="0" applyFont="1" applyBorder="1"/>
    <xf numFmtId="0" fontId="0" fillId="0" borderId="7" xfId="0" applyBorder="1"/>
    <xf numFmtId="0" fontId="0" fillId="0" borderId="8" xfId="0" applyBorder="1"/>
    <xf numFmtId="164" fontId="17" fillId="0" borderId="8" xfId="0" applyNumberFormat="1" applyFont="1" applyBorder="1"/>
    <xf numFmtId="0" fontId="0" fillId="0" borderId="9" xfId="0" applyBorder="1"/>
    <xf numFmtId="0" fontId="16" fillId="4" borderId="10" xfId="0" applyFont="1" applyFill="1" applyBorder="1"/>
    <xf numFmtId="0" fontId="7" fillId="0" borderId="11" xfId="0" applyFont="1" applyBorder="1"/>
    <xf numFmtId="0" fontId="0" fillId="0" borderId="11" xfId="0" applyBorder="1"/>
    <xf numFmtId="0" fontId="18" fillId="0" borderId="11" xfId="0" applyFont="1" applyBorder="1"/>
    <xf numFmtId="0" fontId="6" fillId="0" borderId="11" xfId="0" applyFont="1" applyBorder="1"/>
    <xf numFmtId="0" fontId="19" fillId="0" borderId="12" xfId="0" applyFont="1" applyBorder="1"/>
    <xf numFmtId="0" fontId="0" fillId="4" borderId="13" xfId="0" applyFill="1" applyBorder="1"/>
    <xf numFmtId="0" fontId="17" fillId="0" borderId="8" xfId="0" applyFont="1" applyBorder="1"/>
    <xf numFmtId="0" fontId="17" fillId="0" borderId="8" xfId="0" applyFont="1" applyBorder="1" applyAlignment="1">
      <alignment horizontal="center"/>
    </xf>
    <xf numFmtId="3" fontId="17" fillId="0" borderId="8" xfId="0" applyNumberFormat="1" applyFont="1" applyBorder="1"/>
    <xf numFmtId="167" fontId="17" fillId="0" borderId="8" xfId="0" applyNumberFormat="1" applyFont="1" applyBorder="1"/>
    <xf numFmtId="0" fontId="19" fillId="0" borderId="9" xfId="0" applyFont="1" applyBorder="1"/>
    <xf numFmtId="0" fontId="20" fillId="0" borderId="0" xfId="0" applyFont="1" applyAlignment="1">
      <alignment vertical="top"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</cellXfs>
  <cellStyles count="1">
    <cellStyle name="Normal" xfId="0" builtinId="0"/>
  </cellStyles>
  <dxfs count="12">
    <dxf>
      <font>
        <color rgb="FF9C0006"/>
      </font>
      <fill>
        <patternFill patternType="solid">
          <fgColor indexed="64"/>
          <bgColor rgb="FFFFC7CE"/>
        </patternFill>
      </fill>
    </dxf>
    <dxf>
      <font>
        <color rgb="FF006100"/>
      </font>
      <fill>
        <patternFill patternType="solid">
          <fgColor indexed="64"/>
          <bgColor rgb="FFC6EFCE"/>
        </patternFill>
      </fill>
    </dxf>
    <dxf>
      <font>
        <color rgb="FF9C0006"/>
      </font>
      <fill>
        <patternFill patternType="solid">
          <fgColor indexed="64"/>
          <bgColor rgb="FFFFC7CE"/>
        </patternFill>
      </fill>
    </dxf>
    <dxf>
      <font>
        <color rgb="FF006100"/>
      </font>
      <fill>
        <patternFill patternType="solid">
          <fgColor indexed="64"/>
          <bgColor rgb="FFC6EFCE"/>
        </patternFill>
      </fill>
    </dxf>
    <dxf>
      <font>
        <b/>
        <i val="0"/>
        <color rgb="FF9C0006"/>
      </font>
    </dxf>
    <dxf>
      <font>
        <b/>
        <i val="0"/>
        <color rgb="FF9C0006"/>
      </font>
    </dxf>
    <dxf>
      <font>
        <color rgb="FF9C0006"/>
      </font>
      <fill>
        <patternFill patternType="solid">
          <fgColor indexed="64"/>
          <bgColor rgb="FFFFC7CE"/>
        </patternFill>
      </fill>
    </dxf>
    <dxf>
      <font>
        <b/>
        <i val="0"/>
        <color rgb="FF9C0006"/>
      </font>
    </dxf>
    <dxf>
      <font>
        <b/>
        <i val="0"/>
        <color rgb="FF9C0006"/>
      </font>
    </dxf>
    <dxf>
      <font>
        <b/>
        <i val="0"/>
        <color rgb="FF9C0006"/>
      </font>
    </dxf>
    <dxf>
      <font>
        <b/>
        <i val="0"/>
        <color rgb="FF9C0006"/>
      </font>
    </dxf>
    <dxf>
      <font>
        <color rgb="FF9C0006"/>
      </font>
      <fill>
        <patternFill patternType="solid">
          <fgColor indexed="64"/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X-bar Chart (Subgroup Average)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1"/>
          <c:order val="0"/>
          <c:tx>
            <c:v>Average</c:v>
          </c:tx>
          <c:spPr>
            <a:ln w="28575" cap="rnd">
              <a:solidFill>
                <a:srgbClr val="153F8A"/>
              </a:solidFill>
              <a:prstDash val="solid"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'Variable Data (X-bar-R)'!$A$13:$A$37</c:f>
              <c:numCache>
                <c:formatCode>General</c:formatCode>
                <c:ptCount val="2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</c:numCache>
            </c:numRef>
          </c:cat>
          <c:val>
            <c:numRef>
              <c:f>'Variable Data (X-bar-R)'!$V$13:$V$37</c:f>
              <c:numCache>
                <c:formatCode>0.0000</c:formatCode>
                <c:ptCount val="25"/>
                <c:pt idx="0">
                  <c:v>25.000999999999998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  <c:pt idx="17">
                  <c:v>#N/A</c:v>
                </c:pt>
                <c:pt idx="18">
                  <c:v>#N/A</c:v>
                </c:pt>
                <c:pt idx="19">
                  <c:v>#N/A</c:v>
                </c:pt>
                <c:pt idx="20">
                  <c:v>#N/A</c:v>
                </c:pt>
                <c:pt idx="21">
                  <c:v>#N/A</c:v>
                </c:pt>
                <c:pt idx="22">
                  <c:v>#N/A</c:v>
                </c:pt>
                <c:pt idx="23">
                  <c:v>#N/A</c:v>
                </c:pt>
                <c:pt idx="24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5C9-415F-BD27-5BC71DFCF6EF}"/>
            </c:ext>
          </c:extLst>
        </c:ser>
        <c:ser>
          <c:idx val="2"/>
          <c:order val="1"/>
          <c:tx>
            <c:v>CL</c:v>
          </c:tx>
          <c:spPr>
            <a:ln w="28575" cap="rnd">
              <a:solidFill>
                <a:srgbClr val="008000"/>
              </a:solidFill>
              <a:prstDash val="lgDash"/>
              <a:round/>
            </a:ln>
            <a:effectLst/>
          </c:spPr>
          <c:marker>
            <c:symbol val="none"/>
          </c:marker>
          <c:val>
            <c:numRef>
              <c:f>'Variable Data (X-bar-R)'!$P$13:$P$37</c:f>
              <c:numCache>
                <c:formatCode>0.0000</c:formatCode>
                <c:ptCount val="25"/>
                <c:pt idx="0">
                  <c:v>25.000999999999998</c:v>
                </c:pt>
                <c:pt idx="1">
                  <c:v>25.000999999999998</c:v>
                </c:pt>
                <c:pt idx="2">
                  <c:v>25.000999999999998</c:v>
                </c:pt>
                <c:pt idx="3">
                  <c:v>25.000999999999998</c:v>
                </c:pt>
                <c:pt idx="4">
                  <c:v>25.000999999999998</c:v>
                </c:pt>
                <c:pt idx="5">
                  <c:v>25.000999999999998</c:v>
                </c:pt>
                <c:pt idx="6">
                  <c:v>25.000999999999998</c:v>
                </c:pt>
                <c:pt idx="7">
                  <c:v>25.000999999999998</c:v>
                </c:pt>
                <c:pt idx="8">
                  <c:v>25.000999999999998</c:v>
                </c:pt>
                <c:pt idx="9">
                  <c:v>25.000999999999998</c:v>
                </c:pt>
                <c:pt idx="10">
                  <c:v>25.000999999999998</c:v>
                </c:pt>
                <c:pt idx="11">
                  <c:v>25.000999999999998</c:v>
                </c:pt>
                <c:pt idx="12">
                  <c:v>25.000999999999998</c:v>
                </c:pt>
                <c:pt idx="13">
                  <c:v>25.000999999999998</c:v>
                </c:pt>
                <c:pt idx="14">
                  <c:v>25.000999999999998</c:v>
                </c:pt>
                <c:pt idx="15">
                  <c:v>25.000999999999998</c:v>
                </c:pt>
                <c:pt idx="16">
                  <c:v>25.000999999999998</c:v>
                </c:pt>
                <c:pt idx="17">
                  <c:v>25.000999999999998</c:v>
                </c:pt>
                <c:pt idx="18">
                  <c:v>25.000999999999998</c:v>
                </c:pt>
                <c:pt idx="19">
                  <c:v>25.000999999999998</c:v>
                </c:pt>
                <c:pt idx="20">
                  <c:v>25.000999999999998</c:v>
                </c:pt>
                <c:pt idx="21">
                  <c:v>25.000999999999998</c:v>
                </c:pt>
                <c:pt idx="22">
                  <c:v>25.000999999999998</c:v>
                </c:pt>
                <c:pt idx="23">
                  <c:v>25.000999999999998</c:v>
                </c:pt>
                <c:pt idx="24">
                  <c:v>25.000999999999998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5C9-415F-BD27-5BC71DFCF6EF}"/>
            </c:ext>
          </c:extLst>
        </c:ser>
        <c:ser>
          <c:idx val="3"/>
          <c:order val="2"/>
          <c:tx>
            <c:v>UCL</c:v>
          </c:tx>
          <c:spPr>
            <a:ln w="28575" cap="rnd">
              <a:solidFill>
                <a:srgbClr val="FF0000"/>
              </a:solidFill>
              <a:prstDash val="solid"/>
              <a:round/>
            </a:ln>
            <a:effectLst/>
          </c:spPr>
          <c:marker>
            <c:symbol val="none"/>
          </c:marker>
          <c:val>
            <c:numRef>
              <c:f>'Variable Data (X-bar-R)'!$Q$13:$Q$37</c:f>
              <c:numCache>
                <c:formatCode>0.0000</c:formatCode>
                <c:ptCount val="25"/>
                <c:pt idx="0">
                  <c:v>25.003307999999997</c:v>
                </c:pt>
                <c:pt idx="1">
                  <c:v>25.003307999999997</c:v>
                </c:pt>
                <c:pt idx="2">
                  <c:v>25.003307999999997</c:v>
                </c:pt>
                <c:pt idx="3">
                  <c:v>25.003307999999997</c:v>
                </c:pt>
                <c:pt idx="4">
                  <c:v>25.003307999999997</c:v>
                </c:pt>
                <c:pt idx="5">
                  <c:v>25.003307999999997</c:v>
                </c:pt>
                <c:pt idx="6">
                  <c:v>25.003307999999997</c:v>
                </c:pt>
                <c:pt idx="7">
                  <c:v>25.003307999999997</c:v>
                </c:pt>
                <c:pt idx="8">
                  <c:v>25.003307999999997</c:v>
                </c:pt>
                <c:pt idx="9">
                  <c:v>25.003307999999997</c:v>
                </c:pt>
                <c:pt idx="10">
                  <c:v>25.003307999999997</c:v>
                </c:pt>
                <c:pt idx="11">
                  <c:v>25.003307999999997</c:v>
                </c:pt>
                <c:pt idx="12">
                  <c:v>25.003307999999997</c:v>
                </c:pt>
                <c:pt idx="13">
                  <c:v>25.003307999999997</c:v>
                </c:pt>
                <c:pt idx="14">
                  <c:v>25.003307999999997</c:v>
                </c:pt>
                <c:pt idx="15">
                  <c:v>25.003307999999997</c:v>
                </c:pt>
                <c:pt idx="16">
                  <c:v>25.003307999999997</c:v>
                </c:pt>
                <c:pt idx="17">
                  <c:v>25.003307999999997</c:v>
                </c:pt>
                <c:pt idx="18">
                  <c:v>25.003307999999997</c:v>
                </c:pt>
                <c:pt idx="19">
                  <c:v>25.003307999999997</c:v>
                </c:pt>
                <c:pt idx="20">
                  <c:v>25.003307999999997</c:v>
                </c:pt>
                <c:pt idx="21">
                  <c:v>25.003307999999997</c:v>
                </c:pt>
                <c:pt idx="22">
                  <c:v>25.003307999999997</c:v>
                </c:pt>
                <c:pt idx="23">
                  <c:v>25.003307999999997</c:v>
                </c:pt>
                <c:pt idx="24">
                  <c:v>25.003307999999997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5C9-415F-BD27-5BC71DFCF6EF}"/>
            </c:ext>
          </c:extLst>
        </c:ser>
        <c:ser>
          <c:idx val="4"/>
          <c:order val="3"/>
          <c:tx>
            <c:v>LCL</c:v>
          </c:tx>
          <c:spPr>
            <a:ln w="28575" cap="rnd">
              <a:solidFill>
                <a:srgbClr val="FF0000"/>
              </a:solidFill>
              <a:prstDash val="solid"/>
              <a:round/>
            </a:ln>
            <a:effectLst/>
          </c:spPr>
          <c:marker>
            <c:symbol val="none"/>
          </c:marker>
          <c:val>
            <c:numRef>
              <c:f>'Variable Data (X-bar-R)'!$R$13:$R$37</c:f>
              <c:numCache>
                <c:formatCode>0.0000</c:formatCode>
                <c:ptCount val="25"/>
                <c:pt idx="0">
                  <c:v>24.998691999999998</c:v>
                </c:pt>
                <c:pt idx="1">
                  <c:v>24.998691999999998</c:v>
                </c:pt>
                <c:pt idx="2">
                  <c:v>24.998691999999998</c:v>
                </c:pt>
                <c:pt idx="3">
                  <c:v>24.998691999999998</c:v>
                </c:pt>
                <c:pt idx="4">
                  <c:v>24.998691999999998</c:v>
                </c:pt>
                <c:pt idx="5">
                  <c:v>24.998691999999998</c:v>
                </c:pt>
                <c:pt idx="6">
                  <c:v>24.998691999999998</c:v>
                </c:pt>
                <c:pt idx="7">
                  <c:v>24.998691999999998</c:v>
                </c:pt>
                <c:pt idx="8">
                  <c:v>24.998691999999998</c:v>
                </c:pt>
                <c:pt idx="9">
                  <c:v>24.998691999999998</c:v>
                </c:pt>
                <c:pt idx="10">
                  <c:v>24.998691999999998</c:v>
                </c:pt>
                <c:pt idx="11">
                  <c:v>24.998691999999998</c:v>
                </c:pt>
                <c:pt idx="12">
                  <c:v>24.998691999999998</c:v>
                </c:pt>
                <c:pt idx="13">
                  <c:v>24.998691999999998</c:v>
                </c:pt>
                <c:pt idx="14">
                  <c:v>24.998691999999998</c:v>
                </c:pt>
                <c:pt idx="15">
                  <c:v>24.998691999999998</c:v>
                </c:pt>
                <c:pt idx="16">
                  <c:v>24.998691999999998</c:v>
                </c:pt>
                <c:pt idx="17">
                  <c:v>24.998691999999998</c:v>
                </c:pt>
                <c:pt idx="18">
                  <c:v>24.998691999999998</c:v>
                </c:pt>
                <c:pt idx="19">
                  <c:v>24.998691999999998</c:v>
                </c:pt>
                <c:pt idx="20">
                  <c:v>24.998691999999998</c:v>
                </c:pt>
                <c:pt idx="21">
                  <c:v>24.998691999999998</c:v>
                </c:pt>
                <c:pt idx="22">
                  <c:v>24.998691999999998</c:v>
                </c:pt>
                <c:pt idx="23">
                  <c:v>24.998691999999998</c:v>
                </c:pt>
                <c:pt idx="24">
                  <c:v>24.998691999999998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5C9-415F-BD27-5BC71DFCF6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27479151"/>
        <c:axId val="1240618224"/>
      </c:lineChart>
      <c:catAx>
        <c:axId val="132747915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Subgroup #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40618224"/>
        <c:crosses val="autoZero"/>
        <c:auto val="1"/>
        <c:lblAlgn val="ctr"/>
        <c:lblOffset val="100"/>
        <c:noMultiLvlLbl val="0"/>
      </c:catAx>
      <c:valAx>
        <c:axId val="12406182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Average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2747915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R Chart (Subgroup Range)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1"/>
          <c:order val="0"/>
          <c:tx>
            <c:v>Range</c:v>
          </c:tx>
          <c:spPr>
            <a:ln w="28575" cap="rnd">
              <a:solidFill>
                <a:srgbClr val="153F8A"/>
              </a:solidFill>
              <a:prstDash val="solid"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'Variable Data (X-bar-R)'!$A$13:$A$37</c:f>
              <c:numCache>
                <c:formatCode>General</c:formatCode>
                <c:ptCount val="2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</c:numCache>
            </c:numRef>
          </c:cat>
          <c:val>
            <c:numRef>
              <c:f>'Variable Data (X-bar-R)'!$W$13:$W$37</c:f>
              <c:numCache>
                <c:formatCode>0.0000</c:formatCode>
                <c:ptCount val="25"/>
                <c:pt idx="0">
                  <c:v>4.0000000000013358E-3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  <c:pt idx="17">
                  <c:v>#N/A</c:v>
                </c:pt>
                <c:pt idx="18">
                  <c:v>#N/A</c:v>
                </c:pt>
                <c:pt idx="19">
                  <c:v>#N/A</c:v>
                </c:pt>
                <c:pt idx="20">
                  <c:v>#N/A</c:v>
                </c:pt>
                <c:pt idx="21">
                  <c:v>#N/A</c:v>
                </c:pt>
                <c:pt idx="22">
                  <c:v>#N/A</c:v>
                </c:pt>
                <c:pt idx="23">
                  <c:v>#N/A</c:v>
                </c:pt>
                <c:pt idx="24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4B6-4940-ABDC-5030356F1DD6}"/>
            </c:ext>
          </c:extLst>
        </c:ser>
        <c:ser>
          <c:idx val="2"/>
          <c:order val="1"/>
          <c:tx>
            <c:v>CL</c:v>
          </c:tx>
          <c:spPr>
            <a:ln w="28575" cap="rnd">
              <a:solidFill>
                <a:srgbClr val="008000"/>
              </a:solidFill>
              <a:prstDash val="lgDash"/>
              <a:round/>
            </a:ln>
            <a:effectLst/>
          </c:spPr>
          <c:marker>
            <c:symbol val="none"/>
          </c:marker>
          <c:val>
            <c:numRef>
              <c:f>'Variable Data (X-bar-R)'!$S$13:$S$37</c:f>
              <c:numCache>
                <c:formatCode>0.0000</c:formatCode>
                <c:ptCount val="25"/>
                <c:pt idx="0">
                  <c:v>4.0000000000013358E-3</c:v>
                </c:pt>
                <c:pt idx="1">
                  <c:v>4.0000000000013358E-3</c:v>
                </c:pt>
                <c:pt idx="2">
                  <c:v>4.0000000000013358E-3</c:v>
                </c:pt>
                <c:pt idx="3">
                  <c:v>4.0000000000013358E-3</c:v>
                </c:pt>
                <c:pt idx="4">
                  <c:v>4.0000000000013358E-3</c:v>
                </c:pt>
                <c:pt idx="5">
                  <c:v>4.0000000000013358E-3</c:v>
                </c:pt>
                <c:pt idx="6">
                  <c:v>4.0000000000013358E-3</c:v>
                </c:pt>
                <c:pt idx="7">
                  <c:v>4.0000000000013358E-3</c:v>
                </c:pt>
                <c:pt idx="8">
                  <c:v>4.0000000000013358E-3</c:v>
                </c:pt>
                <c:pt idx="9">
                  <c:v>4.0000000000013358E-3</c:v>
                </c:pt>
                <c:pt idx="10">
                  <c:v>4.0000000000013358E-3</c:v>
                </c:pt>
                <c:pt idx="11">
                  <c:v>4.0000000000013358E-3</c:v>
                </c:pt>
                <c:pt idx="12">
                  <c:v>4.0000000000013358E-3</c:v>
                </c:pt>
                <c:pt idx="13">
                  <c:v>4.0000000000013358E-3</c:v>
                </c:pt>
                <c:pt idx="14">
                  <c:v>4.0000000000013358E-3</c:v>
                </c:pt>
                <c:pt idx="15">
                  <c:v>4.0000000000013358E-3</c:v>
                </c:pt>
                <c:pt idx="16">
                  <c:v>4.0000000000013358E-3</c:v>
                </c:pt>
                <c:pt idx="17">
                  <c:v>4.0000000000013358E-3</c:v>
                </c:pt>
                <c:pt idx="18">
                  <c:v>4.0000000000013358E-3</c:v>
                </c:pt>
                <c:pt idx="19">
                  <c:v>4.0000000000013358E-3</c:v>
                </c:pt>
                <c:pt idx="20">
                  <c:v>4.0000000000013358E-3</c:v>
                </c:pt>
                <c:pt idx="21">
                  <c:v>4.0000000000013358E-3</c:v>
                </c:pt>
                <c:pt idx="22">
                  <c:v>4.0000000000013358E-3</c:v>
                </c:pt>
                <c:pt idx="23">
                  <c:v>4.0000000000013358E-3</c:v>
                </c:pt>
                <c:pt idx="24">
                  <c:v>4.0000000000013358E-3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4B6-4940-ABDC-5030356F1DD6}"/>
            </c:ext>
          </c:extLst>
        </c:ser>
        <c:ser>
          <c:idx val="3"/>
          <c:order val="2"/>
          <c:tx>
            <c:v>UCL</c:v>
          </c:tx>
          <c:spPr>
            <a:ln w="28575" cap="rnd">
              <a:solidFill>
                <a:srgbClr val="FF0000"/>
              </a:solidFill>
              <a:prstDash val="solid"/>
              <a:round/>
            </a:ln>
            <a:effectLst/>
          </c:spPr>
          <c:marker>
            <c:symbol val="none"/>
          </c:marker>
          <c:val>
            <c:numRef>
              <c:f>'Variable Data (X-bar-R)'!$T$13:$T$37</c:f>
              <c:numCache>
                <c:formatCode>0.0000</c:formatCode>
                <c:ptCount val="25"/>
                <c:pt idx="0">
                  <c:v>8.4600000000028264E-3</c:v>
                </c:pt>
                <c:pt idx="1">
                  <c:v>8.4600000000028264E-3</c:v>
                </c:pt>
                <c:pt idx="2">
                  <c:v>8.4600000000028264E-3</c:v>
                </c:pt>
                <c:pt idx="3">
                  <c:v>8.4600000000028264E-3</c:v>
                </c:pt>
                <c:pt idx="4">
                  <c:v>8.4600000000028264E-3</c:v>
                </c:pt>
                <c:pt idx="5">
                  <c:v>8.4600000000028264E-3</c:v>
                </c:pt>
                <c:pt idx="6">
                  <c:v>8.4600000000028264E-3</c:v>
                </c:pt>
                <c:pt idx="7">
                  <c:v>8.4600000000028264E-3</c:v>
                </c:pt>
                <c:pt idx="8">
                  <c:v>8.4600000000028264E-3</c:v>
                </c:pt>
                <c:pt idx="9">
                  <c:v>8.4600000000028264E-3</c:v>
                </c:pt>
                <c:pt idx="10">
                  <c:v>8.4600000000028264E-3</c:v>
                </c:pt>
                <c:pt idx="11">
                  <c:v>8.4600000000028264E-3</c:v>
                </c:pt>
                <c:pt idx="12">
                  <c:v>8.4600000000028264E-3</c:v>
                </c:pt>
                <c:pt idx="13">
                  <c:v>8.4600000000028264E-3</c:v>
                </c:pt>
                <c:pt idx="14">
                  <c:v>8.4600000000028264E-3</c:v>
                </c:pt>
                <c:pt idx="15">
                  <c:v>8.4600000000028264E-3</c:v>
                </c:pt>
                <c:pt idx="16">
                  <c:v>8.4600000000028264E-3</c:v>
                </c:pt>
                <c:pt idx="17">
                  <c:v>8.4600000000028264E-3</c:v>
                </c:pt>
                <c:pt idx="18">
                  <c:v>8.4600000000028264E-3</c:v>
                </c:pt>
                <c:pt idx="19">
                  <c:v>8.4600000000028264E-3</c:v>
                </c:pt>
                <c:pt idx="20">
                  <c:v>8.4600000000028264E-3</c:v>
                </c:pt>
                <c:pt idx="21">
                  <c:v>8.4600000000028264E-3</c:v>
                </c:pt>
                <c:pt idx="22">
                  <c:v>8.4600000000028264E-3</c:v>
                </c:pt>
                <c:pt idx="23">
                  <c:v>8.4600000000028264E-3</c:v>
                </c:pt>
                <c:pt idx="24">
                  <c:v>8.4600000000028264E-3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4B6-4940-ABDC-5030356F1DD6}"/>
            </c:ext>
          </c:extLst>
        </c:ser>
        <c:ser>
          <c:idx val="4"/>
          <c:order val="3"/>
          <c:tx>
            <c:v>LCL</c:v>
          </c:tx>
          <c:spPr>
            <a:ln w="28575" cap="rnd">
              <a:solidFill>
                <a:srgbClr val="FF0000"/>
              </a:solidFill>
              <a:prstDash val="solid"/>
              <a:round/>
            </a:ln>
            <a:effectLst/>
          </c:spPr>
          <c:marker>
            <c:symbol val="none"/>
          </c:marker>
          <c:val>
            <c:numRef>
              <c:f>'Variable Data (X-bar-R)'!$U$13:$U$37</c:f>
              <c:numCache>
                <c:formatCode>0.0000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4B6-4940-ABDC-5030356F1D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27492143"/>
        <c:axId val="1240626864"/>
      </c:lineChart>
      <c:catAx>
        <c:axId val="1327492143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Subgroup #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40626864"/>
        <c:crosses val="autoZero"/>
        <c:auto val="1"/>
        <c:lblAlgn val="ctr"/>
        <c:lblOffset val="100"/>
        <c:noMultiLvlLbl val="0"/>
      </c:catAx>
      <c:valAx>
        <c:axId val="12406268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Range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2749214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Attribute Control Chart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1"/>
          <c:order val="0"/>
          <c:tx>
            <c:v>Rate</c:v>
          </c:tx>
          <c:spPr>
            <a:ln w="28575" cap="rnd">
              <a:solidFill>
                <a:srgbClr val="153F8A"/>
              </a:solidFill>
              <a:prstDash val="solid"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'Attribute Data (p-np-c-u)'!$A$13:$A$37</c:f>
              <c:strCache>
                <c:ptCount val="1"/>
                <c:pt idx="0">
                  <c:v>Day 1</c:v>
                </c:pt>
              </c:strCache>
            </c:strRef>
          </c:cat>
          <c:val>
            <c:numRef>
              <c:f>'Attribute Data (p-np-c-u)'!$I$13:$I$37</c:f>
              <c:numCache>
                <c:formatCode>0.0000</c:formatCode>
                <c:ptCount val="25"/>
                <c:pt idx="0">
                  <c:v>0.03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  <c:pt idx="17">
                  <c:v>#N/A</c:v>
                </c:pt>
                <c:pt idx="18">
                  <c:v>#N/A</c:v>
                </c:pt>
                <c:pt idx="19">
                  <c:v>#N/A</c:v>
                </c:pt>
                <c:pt idx="20">
                  <c:v>#N/A</c:v>
                </c:pt>
                <c:pt idx="21">
                  <c:v>#N/A</c:v>
                </c:pt>
                <c:pt idx="22">
                  <c:v>#N/A</c:v>
                </c:pt>
                <c:pt idx="23">
                  <c:v>#N/A</c:v>
                </c:pt>
                <c:pt idx="24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FBB-4B34-AC39-C640BA6610AA}"/>
            </c:ext>
          </c:extLst>
        </c:ser>
        <c:ser>
          <c:idx val="2"/>
          <c:order val="1"/>
          <c:tx>
            <c:v>CL</c:v>
          </c:tx>
          <c:spPr>
            <a:ln w="28575" cap="rnd">
              <a:solidFill>
                <a:srgbClr val="008000"/>
              </a:solidFill>
              <a:prstDash val="lgDash"/>
              <a:round/>
            </a:ln>
            <a:effectLst/>
          </c:spPr>
          <c:marker>
            <c:symbol val="none"/>
          </c:marker>
          <c:val>
            <c:numRef>
              <c:f>'Attribute Data (p-np-c-u)'!$J$13:$J$37</c:f>
              <c:numCache>
                <c:formatCode>0.0000</c:formatCode>
                <c:ptCount val="25"/>
                <c:pt idx="0">
                  <c:v>0.03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  <c:pt idx="17">
                  <c:v>#N/A</c:v>
                </c:pt>
                <c:pt idx="18">
                  <c:v>#N/A</c:v>
                </c:pt>
                <c:pt idx="19">
                  <c:v>#N/A</c:v>
                </c:pt>
                <c:pt idx="20">
                  <c:v>#N/A</c:v>
                </c:pt>
                <c:pt idx="21">
                  <c:v>#N/A</c:v>
                </c:pt>
                <c:pt idx="22">
                  <c:v>#N/A</c:v>
                </c:pt>
                <c:pt idx="23">
                  <c:v>#N/A</c:v>
                </c:pt>
                <c:pt idx="24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FBB-4B34-AC39-C640BA6610AA}"/>
            </c:ext>
          </c:extLst>
        </c:ser>
        <c:ser>
          <c:idx val="3"/>
          <c:order val="2"/>
          <c:tx>
            <c:v>UCL</c:v>
          </c:tx>
          <c:spPr>
            <a:ln w="28575" cap="rnd">
              <a:solidFill>
                <a:srgbClr val="FF0000"/>
              </a:solidFill>
              <a:prstDash val="solid"/>
              <a:round/>
            </a:ln>
            <a:effectLst/>
          </c:spPr>
          <c:marker>
            <c:symbol val="none"/>
          </c:marker>
          <c:val>
            <c:numRef>
              <c:f>'Attribute Data (p-np-c-u)'!$K$13:$K$37</c:f>
              <c:numCache>
                <c:formatCode>0.0000</c:formatCode>
                <c:ptCount val="25"/>
                <c:pt idx="0">
                  <c:v>8.1176166327695934E-2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  <c:pt idx="17">
                  <c:v>#N/A</c:v>
                </c:pt>
                <c:pt idx="18">
                  <c:v>#N/A</c:v>
                </c:pt>
                <c:pt idx="19">
                  <c:v>#N/A</c:v>
                </c:pt>
                <c:pt idx="20">
                  <c:v>#N/A</c:v>
                </c:pt>
                <c:pt idx="21">
                  <c:v>#N/A</c:v>
                </c:pt>
                <c:pt idx="22">
                  <c:v>#N/A</c:v>
                </c:pt>
                <c:pt idx="23">
                  <c:v>#N/A</c:v>
                </c:pt>
                <c:pt idx="24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FBB-4B34-AC39-C640BA6610AA}"/>
            </c:ext>
          </c:extLst>
        </c:ser>
        <c:ser>
          <c:idx val="4"/>
          <c:order val="3"/>
          <c:tx>
            <c:v>LCL</c:v>
          </c:tx>
          <c:spPr>
            <a:ln w="28575" cap="rnd">
              <a:solidFill>
                <a:srgbClr val="FF0000"/>
              </a:solidFill>
              <a:prstDash val="solid"/>
              <a:round/>
            </a:ln>
            <a:effectLst/>
          </c:spPr>
          <c:marker>
            <c:symbol val="none"/>
          </c:marker>
          <c:val>
            <c:numRef>
              <c:f>'Attribute Data (p-np-c-u)'!$L$13:$L$37</c:f>
              <c:numCache>
                <c:formatCode>0.0000</c:formatCode>
                <c:ptCount val="25"/>
                <c:pt idx="0">
                  <c:v>0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  <c:pt idx="17">
                  <c:v>#N/A</c:v>
                </c:pt>
                <c:pt idx="18">
                  <c:v>#N/A</c:v>
                </c:pt>
                <c:pt idx="19">
                  <c:v>#N/A</c:v>
                </c:pt>
                <c:pt idx="20">
                  <c:v>#N/A</c:v>
                </c:pt>
                <c:pt idx="21">
                  <c:v>#N/A</c:v>
                </c:pt>
                <c:pt idx="22">
                  <c:v>#N/A</c:v>
                </c:pt>
                <c:pt idx="23">
                  <c:v>#N/A</c:v>
                </c:pt>
                <c:pt idx="24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CFBB-4B34-AC39-C640BA6610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42103904"/>
        <c:axId val="1240756944"/>
      </c:lineChart>
      <c:catAx>
        <c:axId val="124210390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Subgroup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40756944"/>
        <c:crosses val="autoZero"/>
        <c:auto val="1"/>
        <c:lblAlgn val="ctr"/>
        <c:lblOffset val="100"/>
        <c:noMultiLvlLbl val="0"/>
      </c:catAx>
      <c:valAx>
        <c:axId val="12407569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Proportion / Rate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421039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0</xdr:colOff>
      <xdr:row>0</xdr:row>
      <xdr:rowOff>0</xdr:rowOff>
    </xdr:from>
    <xdr:to>
      <xdr:col>35</xdr:col>
      <xdr:colOff>0</xdr:colOff>
      <xdr:row>20</xdr:row>
      <xdr:rowOff>0</xdr:rowOff>
    </xdr:to>
    <xdr:graphicFrame macro="">
      <xdr:nvGraphicFramePr>
        <xdr:cNvPr id="2" name="XbarChart">
          <a:extLst>
            <a:ext uri="{FF2B5EF4-FFF2-40B4-BE49-F238E27FC236}">
              <a16:creationId xmlns:a16="http://schemas.microsoft.com/office/drawing/2014/main" id="{EF669EC9-32E2-6CB4-E180-EA94B7873B9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22</xdr:col>
      <xdr:colOff>0</xdr:colOff>
      <xdr:row>20</xdr:row>
      <xdr:rowOff>0</xdr:rowOff>
    </xdr:from>
    <xdr:to>
      <xdr:col>35</xdr:col>
      <xdr:colOff>0</xdr:colOff>
      <xdr:row>40</xdr:row>
      <xdr:rowOff>0</xdr:rowOff>
    </xdr:to>
    <xdr:graphicFrame macro="">
      <xdr:nvGraphicFramePr>
        <xdr:cNvPr id="3" name="RChart">
          <a:extLst>
            <a:ext uri="{FF2B5EF4-FFF2-40B4-BE49-F238E27FC236}">
              <a16:creationId xmlns:a16="http://schemas.microsoft.com/office/drawing/2014/main" id="{D6F9E616-B4F2-97B3-084E-BD841757C56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0</xdr:row>
      <xdr:rowOff>0</xdr:rowOff>
    </xdr:from>
    <xdr:to>
      <xdr:col>26</xdr:col>
      <xdr:colOff>0</xdr:colOff>
      <xdr:row>20</xdr:row>
      <xdr:rowOff>0</xdr:rowOff>
    </xdr:to>
    <xdr:graphicFrame macro="">
      <xdr:nvGraphicFramePr>
        <xdr:cNvPr id="2" name="AttrChart">
          <a:extLst>
            <a:ext uri="{FF2B5EF4-FFF2-40B4-BE49-F238E27FC236}">
              <a16:creationId xmlns:a16="http://schemas.microsoft.com/office/drawing/2014/main" id="{E713C522-ED42-381E-DEE0-52B6C5FBF6C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2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6E11C21D-C381-4841-A96F-41AEE73BB28B}">
  <we:reference id="wa200009404" version="1.0.0.8" store="en-US" storeType="OMEX"/>
  <we:alternateReferences>
    <we:reference id="wa200009404" version="1.0.0.8" store="wa200009404" storeType="OMEX"/>
  </we:alternateReferences>
  <we:properties>
    <we:property name="claude.fileId" value="&quot;5a14c68a-0ab7-4885-96f3-e2210783df12&quot;"/>
  </we:properties>
  <we:bindings/>
  <we:snapshot xmlns:r="http://schemas.openxmlformats.org/officeDocument/2006/relationships"/>
</we:webextension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474D7B-CB1C-4CED-8F1A-5F37B4C93F16}">
  <dimension ref="A1:F19"/>
  <sheetViews>
    <sheetView tabSelected="1" workbookViewId="0"/>
  </sheetViews>
  <sheetFormatPr defaultRowHeight="15" x14ac:dyDescent="0.25"/>
  <cols>
    <col min="1" max="1" width="28.5703125" customWidth="1"/>
    <col min="2" max="3" width="17.140625" customWidth="1"/>
    <col min="4" max="4" width="5.7109375" customWidth="1"/>
    <col min="5" max="5" width="28.5703125" customWidth="1"/>
    <col min="6" max="6" width="17.140625" customWidth="1"/>
  </cols>
  <sheetData>
    <row r="1" spans="1:6" ht="23.25" x14ac:dyDescent="0.35">
      <c r="A1" s="26" t="s">
        <v>95</v>
      </c>
    </row>
    <row r="2" spans="1:6" x14ac:dyDescent="0.25">
      <c r="A2" s="27" t="s">
        <v>96</v>
      </c>
    </row>
    <row r="4" spans="1:6" ht="16.5" x14ac:dyDescent="0.25">
      <c r="A4" s="28" t="s">
        <v>97</v>
      </c>
      <c r="B4" s="29"/>
      <c r="C4" s="41"/>
      <c r="E4" s="45" t="s">
        <v>105</v>
      </c>
      <c r="F4" s="51"/>
    </row>
    <row r="5" spans="1:6" x14ac:dyDescent="0.25">
      <c r="A5" s="36" t="s">
        <v>14</v>
      </c>
      <c r="B5" s="30" t="str">
        <f>'Variable Data (X-bar-R)'!B4</f>
        <v>Ridgeline Housing 4210</v>
      </c>
      <c r="C5" s="42"/>
      <c r="E5" s="46" t="s">
        <v>14</v>
      </c>
      <c r="F5" s="52" t="str">
        <f>'Attribute Data (p-np-c-u)'!B4</f>
        <v>Ridgeline Housing 4210</v>
      </c>
    </row>
    <row r="6" spans="1:6" x14ac:dyDescent="0.25">
      <c r="A6" s="36" t="s">
        <v>18</v>
      </c>
      <c r="B6" s="30" t="str">
        <f>'Variable Data (X-bar-R)'!B6</f>
        <v>Bore diameter</v>
      </c>
      <c r="C6" s="42"/>
      <c r="E6" s="46" t="s">
        <v>106</v>
      </c>
      <c r="F6" s="53" t="str">
        <f>'Attribute Data (p-np-c-u)'!B7</f>
        <v>p</v>
      </c>
    </row>
    <row r="7" spans="1:6" x14ac:dyDescent="0.25">
      <c r="A7" s="36" t="s">
        <v>98</v>
      </c>
      <c r="B7" s="30" t="str">
        <f>COUNT('Variable Data (X-bar-R)'!M13:M37)&amp;" of 25"</f>
        <v>1 of 25</v>
      </c>
      <c r="C7" s="42"/>
      <c r="E7" s="46" t="s">
        <v>98</v>
      </c>
      <c r="F7" s="52" t="str">
        <f>COUNT('Attribute Data (p-np-c-u)'!D13:D37)&amp;" of 25"</f>
        <v>1 of 25</v>
      </c>
    </row>
    <row r="8" spans="1:6" x14ac:dyDescent="0.25">
      <c r="A8" s="37"/>
      <c r="B8" s="31"/>
      <c r="C8" s="42"/>
      <c r="E8" s="47"/>
      <c r="F8" s="42"/>
    </row>
    <row r="9" spans="1:6" x14ac:dyDescent="0.25">
      <c r="A9" s="38" t="s">
        <v>99</v>
      </c>
      <c r="B9" s="31"/>
      <c r="C9" s="42"/>
      <c r="E9" s="48" t="s">
        <v>99</v>
      </c>
      <c r="F9" s="42"/>
    </row>
    <row r="10" spans="1:6" x14ac:dyDescent="0.25">
      <c r="A10" s="36" t="s">
        <v>100</v>
      </c>
      <c r="B10" s="32">
        <f>'Variable Data (X-bar-R)'!B40</f>
        <v>25.000999999999998</v>
      </c>
      <c r="C10" s="42"/>
      <c r="E10" s="46" t="s">
        <v>107</v>
      </c>
      <c r="F10" s="43">
        <f>'Attribute Data (p-np-c-u)'!B40</f>
        <v>0.03</v>
      </c>
    </row>
    <row r="11" spans="1:6" x14ac:dyDescent="0.25">
      <c r="A11" s="36" t="s">
        <v>101</v>
      </c>
      <c r="B11" s="32">
        <f>'Variable Data (X-bar-R)'!B48</f>
        <v>25.003307999999997</v>
      </c>
      <c r="C11" s="43">
        <f>'Variable Data (X-bar-R)'!B49</f>
        <v>24.998691999999998</v>
      </c>
      <c r="E11" s="46" t="s">
        <v>93</v>
      </c>
      <c r="F11" s="54">
        <f>'Attribute Data (p-np-c-u)'!B41</f>
        <v>100</v>
      </c>
    </row>
    <row r="12" spans="1:6" x14ac:dyDescent="0.25">
      <c r="A12" s="36" t="s">
        <v>102</v>
      </c>
      <c r="B12" s="32">
        <f>'Variable Data (X-bar-R)'!B41</f>
        <v>4.0000000000013358E-3</v>
      </c>
      <c r="C12" s="42"/>
      <c r="E12" s="46" t="s">
        <v>94</v>
      </c>
      <c r="F12" s="54">
        <f>'Attribute Data (p-np-c-u)'!B42</f>
        <v>3</v>
      </c>
    </row>
    <row r="13" spans="1:6" x14ac:dyDescent="0.25">
      <c r="A13" s="36" t="s">
        <v>103</v>
      </c>
      <c r="B13" s="32">
        <f>'Variable Data (X-bar-R)'!B52</f>
        <v>8.4600000000028264E-3</v>
      </c>
      <c r="C13" s="43">
        <f>'Variable Data (X-bar-R)'!B53</f>
        <v>0</v>
      </c>
      <c r="E13" s="47"/>
      <c r="F13" s="42"/>
    </row>
    <row r="14" spans="1:6" x14ac:dyDescent="0.25">
      <c r="A14" s="37"/>
      <c r="B14" s="31"/>
      <c r="C14" s="42"/>
      <c r="E14" s="47"/>
      <c r="F14" s="42"/>
    </row>
    <row r="15" spans="1:6" x14ac:dyDescent="0.25">
      <c r="A15" s="39" t="s">
        <v>70</v>
      </c>
      <c r="B15" s="31"/>
      <c r="C15" s="42"/>
      <c r="E15" s="48" t="s">
        <v>108</v>
      </c>
      <c r="F15" s="42"/>
    </row>
    <row r="16" spans="1:6" x14ac:dyDescent="0.25">
      <c r="A16" s="36" t="s">
        <v>72</v>
      </c>
      <c r="B16" s="33">
        <f>'Variable Data (X-bar-R)'!B57</f>
        <v>5.8149999999982782</v>
      </c>
      <c r="C16" s="42"/>
      <c r="E16" s="47"/>
      <c r="F16" s="42"/>
    </row>
    <row r="17" spans="1:6" x14ac:dyDescent="0.25">
      <c r="A17" s="36" t="s">
        <v>73</v>
      </c>
      <c r="B17" s="33">
        <f>'Variable Data (X-bar-R)'!B58</f>
        <v>5.6211666666654612</v>
      </c>
      <c r="C17" s="42"/>
      <c r="E17" s="47"/>
      <c r="F17" s="42"/>
    </row>
    <row r="18" spans="1:6" x14ac:dyDescent="0.25">
      <c r="A18" s="36" t="s">
        <v>74</v>
      </c>
      <c r="B18" s="34">
        <f>'Variable Data (X-bar-R)'!B59</f>
        <v>1</v>
      </c>
      <c r="C18" s="42"/>
      <c r="E18" s="49" t="s">
        <v>74</v>
      </c>
      <c r="F18" s="55">
        <f>'Attribute Data (p-np-c-u)'!B43</f>
        <v>1</v>
      </c>
    </row>
    <row r="19" spans="1:6" x14ac:dyDescent="0.25">
      <c r="A19" s="40" t="s">
        <v>104</v>
      </c>
      <c r="B19" s="35" t="str">
        <f>IF(COUNT('Variable Data (X-bar-R)'!M13:M37)=0,"No data yet",IF(B18=1,"✓ In Control","⚠ Out of Control"))</f>
        <v>✓ In Control</v>
      </c>
      <c r="C19" s="44"/>
      <c r="E19" s="50" t="s">
        <v>104</v>
      </c>
      <c r="F19" s="56" t="str">
        <f>IF(COUNT('Attribute Data (p-np-c-u)'!D13:D37)=0,"No data yet",IF(F18=1,"✓ In Control","⚠ Out of Control"))</f>
        <v>✓ In Control</v>
      </c>
    </row>
  </sheetData>
  <conditionalFormatting sqref="B19">
    <cfRule type="containsText" dxfId="3" priority="1" operator="containsText" text="In Control">
      <formula>NOT(ISERROR(SEARCH("In Control",B19)))</formula>
    </cfRule>
  </conditionalFormatting>
  <conditionalFormatting sqref="B19">
    <cfRule type="containsText" dxfId="2" priority="2" operator="containsText" text="Out of Control">
      <formula>NOT(ISERROR(SEARCH("Out of Control",B19)))</formula>
    </cfRule>
  </conditionalFormatting>
  <conditionalFormatting sqref="F19">
    <cfRule type="containsText" dxfId="1" priority="3" operator="containsText" text="In Control">
      <formula>NOT(ISERROR(SEARCH("In Control",F19)))</formula>
    </cfRule>
  </conditionalFormatting>
  <conditionalFormatting sqref="F19">
    <cfRule type="containsText" dxfId="0" priority="4" operator="containsText" text="Out of Control">
      <formula>NOT(ISERROR(SEARCH("Out of Control",F19)))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5"/>
  <sheetViews>
    <sheetView showGridLines="0" workbookViewId="0"/>
  </sheetViews>
  <sheetFormatPr defaultRowHeight="15" x14ac:dyDescent="0.25"/>
  <cols>
    <col min="1" max="1" width="142.85546875" customWidth="1"/>
  </cols>
  <sheetData>
    <row r="1" spans="1:1" ht="20.25" x14ac:dyDescent="0.3">
      <c r="A1" s="58" t="s">
        <v>0</v>
      </c>
    </row>
    <row r="2" spans="1:1" x14ac:dyDescent="0.25">
      <c r="A2" s="59"/>
    </row>
    <row r="3" spans="1:1" ht="15.75" x14ac:dyDescent="0.25">
      <c r="A3" s="60" t="s">
        <v>1</v>
      </c>
    </row>
    <row r="4" spans="1:1" ht="25.5" x14ac:dyDescent="0.25">
      <c r="A4" s="2" t="s">
        <v>109</v>
      </c>
    </row>
    <row r="5" spans="1:1" x14ac:dyDescent="0.25">
      <c r="A5" s="59"/>
    </row>
    <row r="6" spans="1:1" ht="15.75" x14ac:dyDescent="0.25">
      <c r="A6" s="60" t="s">
        <v>2</v>
      </c>
    </row>
    <row r="7" spans="1:1" ht="25.5" x14ac:dyDescent="0.25">
      <c r="A7" s="2" t="s">
        <v>3</v>
      </c>
    </row>
    <row r="8" spans="1:1" x14ac:dyDescent="0.25">
      <c r="A8" s="2" t="s">
        <v>110</v>
      </c>
    </row>
    <row r="9" spans="1:1" ht="25.5" x14ac:dyDescent="0.25">
      <c r="A9" s="2" t="s">
        <v>111</v>
      </c>
    </row>
    <row r="10" spans="1:1" x14ac:dyDescent="0.25">
      <c r="A10" s="2" t="s">
        <v>4</v>
      </c>
    </row>
    <row r="11" spans="1:1" ht="25.5" x14ac:dyDescent="0.25">
      <c r="A11" s="2" t="s">
        <v>112</v>
      </c>
    </row>
    <row r="12" spans="1:1" x14ac:dyDescent="0.25">
      <c r="A12" s="57" t="s">
        <v>113</v>
      </c>
    </row>
    <row r="13" spans="1:1" ht="15.75" x14ac:dyDescent="0.25">
      <c r="A13" s="60" t="s">
        <v>5</v>
      </c>
    </row>
    <row r="14" spans="1:1" x14ac:dyDescent="0.25">
      <c r="A14" s="2" t="s">
        <v>6</v>
      </c>
    </row>
    <row r="15" spans="1:1" x14ac:dyDescent="0.25">
      <c r="A15" s="2" t="s">
        <v>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2"/>
  <sheetViews>
    <sheetView showGridLines="0" workbookViewId="0"/>
  </sheetViews>
  <sheetFormatPr defaultRowHeight="15" x14ac:dyDescent="0.25"/>
  <cols>
    <col min="1" max="1" width="16" customWidth="1"/>
    <col min="2" max="5" width="10" customWidth="1"/>
  </cols>
  <sheetData>
    <row r="1" spans="1:5" x14ac:dyDescent="0.25">
      <c r="A1" s="3" t="s">
        <v>8</v>
      </c>
      <c r="B1" s="3" t="s">
        <v>9</v>
      </c>
      <c r="C1" s="3" t="s">
        <v>10</v>
      </c>
      <c r="D1" s="3" t="s">
        <v>11</v>
      </c>
      <c r="E1" s="3" t="s">
        <v>12</v>
      </c>
    </row>
    <row r="2" spans="1:5" x14ac:dyDescent="0.25">
      <c r="A2" s="4">
        <v>2</v>
      </c>
      <c r="B2" s="4">
        <v>1.88</v>
      </c>
      <c r="C2" s="4">
        <v>0</v>
      </c>
      <c r="D2" s="4">
        <v>3.2669999999999999</v>
      </c>
      <c r="E2" s="4">
        <v>1.1279999999999999</v>
      </c>
    </row>
    <row r="3" spans="1:5" x14ac:dyDescent="0.25">
      <c r="A3" s="4">
        <v>3</v>
      </c>
      <c r="B3" s="4">
        <v>1.0229999999999999</v>
      </c>
      <c r="C3" s="4">
        <v>0</v>
      </c>
      <c r="D3" s="4">
        <v>2.5750000000000002</v>
      </c>
      <c r="E3" s="4">
        <v>1.6930000000000001</v>
      </c>
    </row>
    <row r="4" spans="1:5" x14ac:dyDescent="0.25">
      <c r="A4" s="4">
        <v>4</v>
      </c>
      <c r="B4" s="4">
        <v>0.72899999999999998</v>
      </c>
      <c r="C4" s="4">
        <v>0</v>
      </c>
      <c r="D4" s="4">
        <v>2.282</v>
      </c>
      <c r="E4" s="4">
        <v>2.0590000000000002</v>
      </c>
    </row>
    <row r="5" spans="1:5" x14ac:dyDescent="0.25">
      <c r="A5" s="4">
        <v>5</v>
      </c>
      <c r="B5" s="4">
        <v>0.57699999999999996</v>
      </c>
      <c r="C5" s="4">
        <v>0</v>
      </c>
      <c r="D5" s="4">
        <v>2.1150000000000002</v>
      </c>
      <c r="E5" s="4">
        <v>2.3260000000000001</v>
      </c>
    </row>
    <row r="6" spans="1:5" x14ac:dyDescent="0.25">
      <c r="A6" s="4">
        <v>6</v>
      </c>
      <c r="B6" s="4">
        <v>0.48299999999999998</v>
      </c>
      <c r="C6" s="4">
        <v>0</v>
      </c>
      <c r="D6" s="4">
        <v>2.004</v>
      </c>
      <c r="E6" s="4">
        <v>2.5339999999999998</v>
      </c>
    </row>
    <row r="7" spans="1:5" x14ac:dyDescent="0.25">
      <c r="A7" s="4">
        <v>7</v>
      </c>
      <c r="B7" s="4">
        <v>0.41899999999999998</v>
      </c>
      <c r="C7" s="4">
        <v>7.5999999999999998E-2</v>
      </c>
      <c r="D7" s="4">
        <v>1.9239999999999999</v>
      </c>
      <c r="E7" s="4">
        <v>2.7040000000000002</v>
      </c>
    </row>
    <row r="8" spans="1:5" x14ac:dyDescent="0.25">
      <c r="A8" s="4">
        <v>8</v>
      </c>
      <c r="B8" s="4">
        <v>0.373</v>
      </c>
      <c r="C8" s="4">
        <v>0.13600000000000001</v>
      </c>
      <c r="D8" s="4">
        <v>1.8640000000000001</v>
      </c>
      <c r="E8" s="4">
        <v>2.847</v>
      </c>
    </row>
    <row r="9" spans="1:5" x14ac:dyDescent="0.25">
      <c r="A9" s="4">
        <v>9</v>
      </c>
      <c r="B9" s="4">
        <v>0.33700000000000002</v>
      </c>
      <c r="C9" s="4">
        <v>0.184</v>
      </c>
      <c r="D9" s="4">
        <v>1.8160000000000001</v>
      </c>
      <c r="E9" s="4">
        <v>2.97</v>
      </c>
    </row>
    <row r="10" spans="1:5" x14ac:dyDescent="0.25">
      <c r="A10" s="4">
        <v>10</v>
      </c>
      <c r="B10" s="4">
        <v>0.308</v>
      </c>
      <c r="C10" s="4">
        <v>0.223</v>
      </c>
      <c r="D10" s="4">
        <v>1.7769999999999999</v>
      </c>
      <c r="E10" s="4">
        <v>3.0779999999999998</v>
      </c>
    </row>
    <row r="12" spans="1:5" x14ac:dyDescent="0.25">
      <c r="A12" s="5" t="s">
        <v>13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59"/>
  <sheetViews>
    <sheetView showGridLines="0" zoomScale="90" workbookViewId="0">
      <pane ySplit="12" topLeftCell="A13" activePane="bottomLeft" state="frozen"/>
      <selection pane="bottomLeft" sqref="A1:U1"/>
    </sheetView>
  </sheetViews>
  <sheetFormatPr defaultRowHeight="15" outlineLevelCol="2" x14ac:dyDescent="0.25"/>
  <cols>
    <col min="1" max="1" width="31.42578125" customWidth="1"/>
    <col min="2" max="2" width="17.140625" customWidth="1"/>
    <col min="3" max="3" width="11.85546875" customWidth="1"/>
    <col min="4" max="4" width="24.7109375" customWidth="1"/>
    <col min="5" max="5" width="14.28515625" customWidth="1"/>
    <col min="6" max="14" width="11.85546875" customWidth="1"/>
    <col min="15" max="15" width="11.42578125" customWidth="1"/>
    <col min="16" max="21" width="10.42578125" customWidth="1" outlineLevel="2"/>
    <col min="22" max="23" width="11.42578125" customWidth="1" outlineLevel="1"/>
  </cols>
  <sheetData>
    <row r="1" spans="1:23" ht="20.25" x14ac:dyDescent="0.3">
      <c r="A1" s="22" t="s">
        <v>50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</row>
    <row r="3" spans="1:23" ht="15.75" x14ac:dyDescent="0.25">
      <c r="A3" s="1" t="s">
        <v>51</v>
      </c>
    </row>
    <row r="4" spans="1:23" x14ac:dyDescent="0.25">
      <c r="A4" s="6" t="s">
        <v>14</v>
      </c>
      <c r="B4" s="7" t="s">
        <v>15</v>
      </c>
    </row>
    <row r="5" spans="1:23" x14ac:dyDescent="0.25">
      <c r="A5" s="6" t="s">
        <v>16</v>
      </c>
      <c r="B5" s="7" t="s">
        <v>17</v>
      </c>
    </row>
    <row r="6" spans="1:23" x14ac:dyDescent="0.25">
      <c r="A6" s="6" t="s">
        <v>18</v>
      </c>
      <c r="B6" s="7" t="s">
        <v>19</v>
      </c>
    </row>
    <row r="7" spans="1:23" x14ac:dyDescent="0.25">
      <c r="A7" s="6" t="s">
        <v>52</v>
      </c>
      <c r="B7" s="8">
        <v>25.03</v>
      </c>
      <c r="D7" s="6" t="s">
        <v>53</v>
      </c>
      <c r="E7" s="8">
        <v>24.97</v>
      </c>
    </row>
    <row r="8" spans="1:23" x14ac:dyDescent="0.25">
      <c r="A8" s="6" t="s">
        <v>20</v>
      </c>
      <c r="B8" s="9">
        <v>5</v>
      </c>
      <c r="D8" s="6" t="s">
        <v>21</v>
      </c>
      <c r="E8" s="7" t="s">
        <v>22</v>
      </c>
    </row>
    <row r="9" spans="1:23" x14ac:dyDescent="0.25">
      <c r="A9" s="6" t="s">
        <v>23</v>
      </c>
      <c r="B9" s="7" t="s">
        <v>24</v>
      </c>
    </row>
    <row r="11" spans="1:23" x14ac:dyDescent="0.25">
      <c r="A11" s="23" t="s">
        <v>54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</row>
    <row r="12" spans="1:23" x14ac:dyDescent="0.25">
      <c r="A12" s="10" t="s">
        <v>25</v>
      </c>
      <c r="B12" s="10" t="s">
        <v>55</v>
      </c>
      <c r="C12" s="10" t="s">
        <v>26</v>
      </c>
      <c r="D12" s="10" t="s">
        <v>27</v>
      </c>
      <c r="E12" s="10" t="s">
        <v>28</v>
      </c>
      <c r="F12" s="10" t="s">
        <v>29</v>
      </c>
      <c r="G12" s="10" t="s">
        <v>30</v>
      </c>
      <c r="H12" s="10" t="s">
        <v>56</v>
      </c>
      <c r="I12" s="10" t="s">
        <v>57</v>
      </c>
      <c r="J12" s="10" t="s">
        <v>58</v>
      </c>
      <c r="K12" s="10" t="s">
        <v>59</v>
      </c>
      <c r="L12" s="10" t="s">
        <v>60</v>
      </c>
      <c r="M12" s="10" t="s">
        <v>31</v>
      </c>
      <c r="N12" s="10" t="s">
        <v>32</v>
      </c>
      <c r="O12" s="10" t="s">
        <v>61</v>
      </c>
      <c r="P12" s="11" t="s">
        <v>62</v>
      </c>
      <c r="Q12" s="11" t="s">
        <v>63</v>
      </c>
      <c r="R12" s="11" t="s">
        <v>64</v>
      </c>
      <c r="S12" s="11" t="s">
        <v>65</v>
      </c>
      <c r="T12" s="11" t="s">
        <v>66</v>
      </c>
      <c r="U12" s="11" t="s">
        <v>67</v>
      </c>
      <c r="V12" s="11" t="s">
        <v>75</v>
      </c>
      <c r="W12" s="11" t="s">
        <v>76</v>
      </c>
    </row>
    <row r="13" spans="1:23" x14ac:dyDescent="0.25">
      <c r="A13" s="12">
        <f>ROW()-12</f>
        <v>1</v>
      </c>
      <c r="B13" s="13"/>
      <c r="C13" s="14">
        <v>25.001000000000001</v>
      </c>
      <c r="D13" s="14">
        <v>25.001999999999999</v>
      </c>
      <c r="E13" s="14">
        <v>24.998999999999999</v>
      </c>
      <c r="F13" s="14">
        <v>25.003</v>
      </c>
      <c r="G13" s="14">
        <v>25</v>
      </c>
      <c r="H13" s="13"/>
      <c r="I13" s="13"/>
      <c r="J13" s="13"/>
      <c r="K13" s="13"/>
      <c r="L13" s="13"/>
      <c r="M13" s="15">
        <f>IFERROR(AVERAGE(C13:L13),"")</f>
        <v>25.000999999999998</v>
      </c>
      <c r="N13" s="15">
        <f>IF(COUNT(C13:L13)=0,"",MAX(C13:L13)-MIN(C13:L13))</f>
        <v>4.0000000000013358E-3</v>
      </c>
      <c r="O13" s="16" t="str">
        <f>IFERROR(IF(M13="","",IF(OR(M13&gt;$B$48,M13&lt;$B$49,N13&gt;$B$52,N13&lt;$B$53),"⚠ OOC","")),"")</f>
        <v/>
      </c>
      <c r="P13" s="17">
        <f>$B$47</f>
        <v>25.000999999999998</v>
      </c>
      <c r="Q13" s="17">
        <f>$B$48</f>
        <v>25.003307999999997</v>
      </c>
      <c r="R13" s="17">
        <f>$B$49</f>
        <v>24.998691999999998</v>
      </c>
      <c r="S13" s="17">
        <f>$B$51</f>
        <v>4.0000000000013358E-3</v>
      </c>
      <c r="T13" s="17">
        <f>$B$52</f>
        <v>8.4600000000028264E-3</v>
      </c>
      <c r="U13" s="17">
        <f>$B$53</f>
        <v>0</v>
      </c>
      <c r="V13" s="17">
        <f>IF(M13="",NA(),M13)</f>
        <v>25.000999999999998</v>
      </c>
      <c r="W13" s="17">
        <f>IF(N13="",NA(),N13)</f>
        <v>4.0000000000013358E-3</v>
      </c>
    </row>
    <row r="14" spans="1:23" x14ac:dyDescent="0.25">
      <c r="A14" s="12">
        <f t="shared" ref="A14:A37" si="0">ROW()-12</f>
        <v>2</v>
      </c>
      <c r="B14" s="13"/>
      <c r="C14" s="14"/>
      <c r="D14" s="14"/>
      <c r="E14" s="14"/>
      <c r="F14" s="14"/>
      <c r="G14" s="14"/>
      <c r="H14" s="13"/>
      <c r="I14" s="13"/>
      <c r="J14" s="13"/>
      <c r="K14" s="13"/>
      <c r="L14" s="13"/>
      <c r="M14" s="15" t="str">
        <f t="shared" ref="M14:M37" si="1">IFERROR(AVERAGE(C14:L14),"")</f>
        <v/>
      </c>
      <c r="N14" s="15" t="str">
        <f t="shared" ref="N14:N37" si="2">IF(COUNT(C14:L14)=0,"",MAX(C14:L14)-MIN(C14:L14))</f>
        <v/>
      </c>
      <c r="O14" s="16" t="str">
        <f t="shared" ref="O14:O37" si="3">IFERROR(IF(M14="","",IF(OR(M14&gt;$B$48,M14&lt;$B$49,N14&gt;$B$52,N14&lt;$B$53),"⚠ OOC","")),"")</f>
        <v/>
      </c>
      <c r="P14" s="17">
        <f t="shared" ref="P14:P37" si="4">$B$47</f>
        <v>25.000999999999998</v>
      </c>
      <c r="Q14" s="17">
        <f t="shared" ref="Q14:Q37" si="5">$B$48</f>
        <v>25.003307999999997</v>
      </c>
      <c r="R14" s="17">
        <f t="shared" ref="R14:R37" si="6">$B$49</f>
        <v>24.998691999999998</v>
      </c>
      <c r="S14" s="17">
        <f t="shared" ref="S14:S37" si="7">$B$51</f>
        <v>4.0000000000013358E-3</v>
      </c>
      <c r="T14" s="17">
        <f t="shared" ref="T14:T37" si="8">$B$52</f>
        <v>8.4600000000028264E-3</v>
      </c>
      <c r="U14" s="17">
        <f t="shared" ref="U14:U37" si="9">$B$53</f>
        <v>0</v>
      </c>
      <c r="V14" s="17" t="e">
        <f t="shared" ref="V14:V37" si="10">IF(M14="",NA(),M14)</f>
        <v>#N/A</v>
      </c>
      <c r="W14" s="17" t="e">
        <f t="shared" ref="W14:W37" si="11">IF(N14="",NA(),N14)</f>
        <v>#N/A</v>
      </c>
    </row>
    <row r="15" spans="1:23" x14ac:dyDescent="0.25">
      <c r="A15" s="12">
        <f t="shared" si="0"/>
        <v>3</v>
      </c>
      <c r="B15" s="13"/>
      <c r="C15" s="14"/>
      <c r="D15" s="14"/>
      <c r="E15" s="14"/>
      <c r="F15" s="14"/>
      <c r="G15" s="14"/>
      <c r="H15" s="13"/>
      <c r="I15" s="13"/>
      <c r="J15" s="13"/>
      <c r="K15" s="13"/>
      <c r="L15" s="13"/>
      <c r="M15" s="15" t="str">
        <f t="shared" si="1"/>
        <v/>
      </c>
      <c r="N15" s="15" t="str">
        <f t="shared" si="2"/>
        <v/>
      </c>
      <c r="O15" s="16" t="str">
        <f t="shared" si="3"/>
        <v/>
      </c>
      <c r="P15" s="17">
        <f t="shared" si="4"/>
        <v>25.000999999999998</v>
      </c>
      <c r="Q15" s="17">
        <f t="shared" si="5"/>
        <v>25.003307999999997</v>
      </c>
      <c r="R15" s="17">
        <f t="shared" si="6"/>
        <v>24.998691999999998</v>
      </c>
      <c r="S15" s="17">
        <f t="shared" si="7"/>
        <v>4.0000000000013358E-3</v>
      </c>
      <c r="T15" s="17">
        <f t="shared" si="8"/>
        <v>8.4600000000028264E-3</v>
      </c>
      <c r="U15" s="17">
        <f t="shared" si="9"/>
        <v>0</v>
      </c>
      <c r="V15" s="17" t="e">
        <f t="shared" si="10"/>
        <v>#N/A</v>
      </c>
      <c r="W15" s="17" t="e">
        <f t="shared" si="11"/>
        <v>#N/A</v>
      </c>
    </row>
    <row r="16" spans="1:23" x14ac:dyDescent="0.25">
      <c r="A16" s="12">
        <f t="shared" si="0"/>
        <v>4</v>
      </c>
      <c r="B16" s="13"/>
      <c r="C16" s="14"/>
      <c r="D16" s="14"/>
      <c r="E16" s="14"/>
      <c r="F16" s="14"/>
      <c r="G16" s="14"/>
      <c r="H16" s="13"/>
      <c r="I16" s="13"/>
      <c r="J16" s="13"/>
      <c r="K16" s="13"/>
      <c r="L16" s="13"/>
      <c r="M16" s="15" t="str">
        <f t="shared" si="1"/>
        <v/>
      </c>
      <c r="N16" s="15" t="str">
        <f t="shared" si="2"/>
        <v/>
      </c>
      <c r="O16" s="16" t="str">
        <f t="shared" si="3"/>
        <v/>
      </c>
      <c r="P16" s="17">
        <f t="shared" si="4"/>
        <v>25.000999999999998</v>
      </c>
      <c r="Q16" s="17">
        <f t="shared" si="5"/>
        <v>25.003307999999997</v>
      </c>
      <c r="R16" s="17">
        <f t="shared" si="6"/>
        <v>24.998691999999998</v>
      </c>
      <c r="S16" s="17">
        <f t="shared" si="7"/>
        <v>4.0000000000013358E-3</v>
      </c>
      <c r="T16" s="17">
        <f t="shared" si="8"/>
        <v>8.4600000000028264E-3</v>
      </c>
      <c r="U16" s="17">
        <f t="shared" si="9"/>
        <v>0</v>
      </c>
      <c r="V16" s="17" t="e">
        <f t="shared" si="10"/>
        <v>#N/A</v>
      </c>
      <c r="W16" s="17" t="e">
        <f t="shared" si="11"/>
        <v>#N/A</v>
      </c>
    </row>
    <row r="17" spans="1:23" x14ac:dyDescent="0.25">
      <c r="A17" s="12">
        <f t="shared" si="0"/>
        <v>5</v>
      </c>
      <c r="B17" s="13"/>
      <c r="C17" s="14"/>
      <c r="D17" s="14"/>
      <c r="E17" s="14"/>
      <c r="F17" s="14"/>
      <c r="G17" s="14"/>
      <c r="H17" s="13"/>
      <c r="I17" s="13"/>
      <c r="J17" s="13"/>
      <c r="K17" s="13"/>
      <c r="L17" s="13"/>
      <c r="M17" s="15" t="str">
        <f t="shared" si="1"/>
        <v/>
      </c>
      <c r="N17" s="15" t="str">
        <f t="shared" si="2"/>
        <v/>
      </c>
      <c r="O17" s="16" t="str">
        <f t="shared" si="3"/>
        <v/>
      </c>
      <c r="P17" s="17">
        <f t="shared" si="4"/>
        <v>25.000999999999998</v>
      </c>
      <c r="Q17" s="17">
        <f t="shared" si="5"/>
        <v>25.003307999999997</v>
      </c>
      <c r="R17" s="17">
        <f t="shared" si="6"/>
        <v>24.998691999999998</v>
      </c>
      <c r="S17" s="17">
        <f t="shared" si="7"/>
        <v>4.0000000000013358E-3</v>
      </c>
      <c r="T17" s="17">
        <f t="shared" si="8"/>
        <v>8.4600000000028264E-3</v>
      </c>
      <c r="U17" s="17">
        <f t="shared" si="9"/>
        <v>0</v>
      </c>
      <c r="V17" s="17" t="e">
        <f t="shared" si="10"/>
        <v>#N/A</v>
      </c>
      <c r="W17" s="17" t="e">
        <f t="shared" si="11"/>
        <v>#N/A</v>
      </c>
    </row>
    <row r="18" spans="1:23" x14ac:dyDescent="0.25">
      <c r="A18" s="12">
        <f t="shared" si="0"/>
        <v>6</v>
      </c>
      <c r="B18" s="13"/>
      <c r="C18" s="14"/>
      <c r="D18" s="14"/>
      <c r="E18" s="14"/>
      <c r="F18" s="14"/>
      <c r="G18" s="14"/>
      <c r="H18" s="13"/>
      <c r="I18" s="13"/>
      <c r="J18" s="13"/>
      <c r="K18" s="13"/>
      <c r="L18" s="13"/>
      <c r="M18" s="15" t="str">
        <f t="shared" si="1"/>
        <v/>
      </c>
      <c r="N18" s="15" t="str">
        <f t="shared" si="2"/>
        <v/>
      </c>
      <c r="O18" s="16" t="str">
        <f t="shared" si="3"/>
        <v/>
      </c>
      <c r="P18" s="17">
        <f t="shared" si="4"/>
        <v>25.000999999999998</v>
      </c>
      <c r="Q18" s="17">
        <f t="shared" si="5"/>
        <v>25.003307999999997</v>
      </c>
      <c r="R18" s="17">
        <f t="shared" si="6"/>
        <v>24.998691999999998</v>
      </c>
      <c r="S18" s="17">
        <f t="shared" si="7"/>
        <v>4.0000000000013358E-3</v>
      </c>
      <c r="T18" s="17">
        <f t="shared" si="8"/>
        <v>8.4600000000028264E-3</v>
      </c>
      <c r="U18" s="17">
        <f t="shared" si="9"/>
        <v>0</v>
      </c>
      <c r="V18" s="17" t="e">
        <f t="shared" si="10"/>
        <v>#N/A</v>
      </c>
      <c r="W18" s="17" t="e">
        <f t="shared" si="11"/>
        <v>#N/A</v>
      </c>
    </row>
    <row r="19" spans="1:23" x14ac:dyDescent="0.25">
      <c r="A19" s="12">
        <f t="shared" si="0"/>
        <v>7</v>
      </c>
      <c r="B19" s="13"/>
      <c r="C19" s="14"/>
      <c r="D19" s="14"/>
      <c r="E19" s="14"/>
      <c r="F19" s="14"/>
      <c r="G19" s="14"/>
      <c r="H19" s="13"/>
      <c r="I19" s="13"/>
      <c r="J19" s="13"/>
      <c r="K19" s="13"/>
      <c r="L19" s="13"/>
      <c r="M19" s="15" t="str">
        <f t="shared" si="1"/>
        <v/>
      </c>
      <c r="N19" s="15" t="str">
        <f t="shared" si="2"/>
        <v/>
      </c>
      <c r="O19" s="16" t="str">
        <f t="shared" si="3"/>
        <v/>
      </c>
      <c r="P19" s="17">
        <f t="shared" si="4"/>
        <v>25.000999999999998</v>
      </c>
      <c r="Q19" s="17">
        <f t="shared" si="5"/>
        <v>25.003307999999997</v>
      </c>
      <c r="R19" s="17">
        <f t="shared" si="6"/>
        <v>24.998691999999998</v>
      </c>
      <c r="S19" s="17">
        <f t="shared" si="7"/>
        <v>4.0000000000013358E-3</v>
      </c>
      <c r="T19" s="17">
        <f t="shared" si="8"/>
        <v>8.4600000000028264E-3</v>
      </c>
      <c r="U19" s="17">
        <f t="shared" si="9"/>
        <v>0</v>
      </c>
      <c r="V19" s="17" t="e">
        <f t="shared" si="10"/>
        <v>#N/A</v>
      </c>
      <c r="W19" s="17" t="e">
        <f t="shared" si="11"/>
        <v>#N/A</v>
      </c>
    </row>
    <row r="20" spans="1:23" x14ac:dyDescent="0.25">
      <c r="A20" s="12">
        <f t="shared" si="0"/>
        <v>8</v>
      </c>
      <c r="B20" s="13"/>
      <c r="C20" s="14"/>
      <c r="D20" s="14"/>
      <c r="E20" s="14"/>
      <c r="F20" s="14"/>
      <c r="G20" s="14"/>
      <c r="H20" s="13"/>
      <c r="I20" s="13"/>
      <c r="J20" s="13"/>
      <c r="K20" s="13"/>
      <c r="L20" s="13"/>
      <c r="M20" s="15" t="str">
        <f t="shared" si="1"/>
        <v/>
      </c>
      <c r="N20" s="15" t="str">
        <f t="shared" si="2"/>
        <v/>
      </c>
      <c r="O20" s="16" t="str">
        <f t="shared" si="3"/>
        <v/>
      </c>
      <c r="P20" s="17">
        <f t="shared" si="4"/>
        <v>25.000999999999998</v>
      </c>
      <c r="Q20" s="17">
        <f t="shared" si="5"/>
        <v>25.003307999999997</v>
      </c>
      <c r="R20" s="17">
        <f t="shared" si="6"/>
        <v>24.998691999999998</v>
      </c>
      <c r="S20" s="17">
        <f t="shared" si="7"/>
        <v>4.0000000000013358E-3</v>
      </c>
      <c r="T20" s="17">
        <f t="shared" si="8"/>
        <v>8.4600000000028264E-3</v>
      </c>
      <c r="U20" s="17">
        <f t="shared" si="9"/>
        <v>0</v>
      </c>
      <c r="V20" s="17" t="e">
        <f t="shared" si="10"/>
        <v>#N/A</v>
      </c>
      <c r="W20" s="17" t="e">
        <f t="shared" si="11"/>
        <v>#N/A</v>
      </c>
    </row>
    <row r="21" spans="1:23" x14ac:dyDescent="0.25">
      <c r="A21" s="12">
        <f t="shared" si="0"/>
        <v>9</v>
      </c>
      <c r="B21" s="13"/>
      <c r="C21" s="14"/>
      <c r="D21" s="14"/>
      <c r="E21" s="14"/>
      <c r="F21" s="14"/>
      <c r="G21" s="14"/>
      <c r="H21" s="13"/>
      <c r="I21" s="13"/>
      <c r="J21" s="13"/>
      <c r="K21" s="13"/>
      <c r="L21" s="13"/>
      <c r="M21" s="15" t="str">
        <f t="shared" si="1"/>
        <v/>
      </c>
      <c r="N21" s="15" t="str">
        <f t="shared" si="2"/>
        <v/>
      </c>
      <c r="O21" s="16" t="str">
        <f t="shared" si="3"/>
        <v/>
      </c>
      <c r="P21" s="17">
        <f t="shared" si="4"/>
        <v>25.000999999999998</v>
      </c>
      <c r="Q21" s="17">
        <f t="shared" si="5"/>
        <v>25.003307999999997</v>
      </c>
      <c r="R21" s="17">
        <f t="shared" si="6"/>
        <v>24.998691999999998</v>
      </c>
      <c r="S21" s="17">
        <f t="shared" si="7"/>
        <v>4.0000000000013358E-3</v>
      </c>
      <c r="T21" s="17">
        <f t="shared" si="8"/>
        <v>8.4600000000028264E-3</v>
      </c>
      <c r="U21" s="17">
        <f t="shared" si="9"/>
        <v>0</v>
      </c>
      <c r="V21" s="17" t="e">
        <f t="shared" si="10"/>
        <v>#N/A</v>
      </c>
      <c r="W21" s="17" t="e">
        <f t="shared" si="11"/>
        <v>#N/A</v>
      </c>
    </row>
    <row r="22" spans="1:23" x14ac:dyDescent="0.25">
      <c r="A22" s="12">
        <f t="shared" si="0"/>
        <v>10</v>
      </c>
      <c r="B22" s="13"/>
      <c r="C22" s="14"/>
      <c r="D22" s="14"/>
      <c r="E22" s="14"/>
      <c r="F22" s="14"/>
      <c r="G22" s="14"/>
      <c r="H22" s="13"/>
      <c r="I22" s="13"/>
      <c r="J22" s="13"/>
      <c r="K22" s="13"/>
      <c r="L22" s="13"/>
      <c r="M22" s="15" t="str">
        <f t="shared" si="1"/>
        <v/>
      </c>
      <c r="N22" s="15" t="str">
        <f t="shared" si="2"/>
        <v/>
      </c>
      <c r="O22" s="16" t="str">
        <f t="shared" si="3"/>
        <v/>
      </c>
      <c r="P22" s="17">
        <f t="shared" si="4"/>
        <v>25.000999999999998</v>
      </c>
      <c r="Q22" s="17">
        <f t="shared" si="5"/>
        <v>25.003307999999997</v>
      </c>
      <c r="R22" s="17">
        <f t="shared" si="6"/>
        <v>24.998691999999998</v>
      </c>
      <c r="S22" s="17">
        <f t="shared" si="7"/>
        <v>4.0000000000013358E-3</v>
      </c>
      <c r="T22" s="17">
        <f t="shared" si="8"/>
        <v>8.4600000000028264E-3</v>
      </c>
      <c r="U22" s="17">
        <f t="shared" si="9"/>
        <v>0</v>
      </c>
      <c r="V22" s="17" t="e">
        <f t="shared" si="10"/>
        <v>#N/A</v>
      </c>
      <c r="W22" s="17" t="e">
        <f t="shared" si="11"/>
        <v>#N/A</v>
      </c>
    </row>
    <row r="23" spans="1:23" x14ac:dyDescent="0.25">
      <c r="A23" s="12">
        <f t="shared" si="0"/>
        <v>11</v>
      </c>
      <c r="B23" s="13"/>
      <c r="C23" s="14"/>
      <c r="D23" s="14"/>
      <c r="E23" s="14"/>
      <c r="F23" s="14"/>
      <c r="G23" s="14"/>
      <c r="H23" s="13"/>
      <c r="I23" s="13"/>
      <c r="J23" s="13"/>
      <c r="K23" s="13"/>
      <c r="L23" s="13"/>
      <c r="M23" s="15" t="str">
        <f t="shared" si="1"/>
        <v/>
      </c>
      <c r="N23" s="15" t="str">
        <f t="shared" si="2"/>
        <v/>
      </c>
      <c r="O23" s="16" t="str">
        <f t="shared" si="3"/>
        <v/>
      </c>
      <c r="P23" s="17">
        <f t="shared" si="4"/>
        <v>25.000999999999998</v>
      </c>
      <c r="Q23" s="17">
        <f t="shared" si="5"/>
        <v>25.003307999999997</v>
      </c>
      <c r="R23" s="17">
        <f t="shared" si="6"/>
        <v>24.998691999999998</v>
      </c>
      <c r="S23" s="17">
        <f t="shared" si="7"/>
        <v>4.0000000000013358E-3</v>
      </c>
      <c r="T23" s="17">
        <f t="shared" si="8"/>
        <v>8.4600000000028264E-3</v>
      </c>
      <c r="U23" s="17">
        <f t="shared" si="9"/>
        <v>0</v>
      </c>
      <c r="V23" s="17" t="e">
        <f t="shared" si="10"/>
        <v>#N/A</v>
      </c>
      <c r="W23" s="17" t="e">
        <f t="shared" si="11"/>
        <v>#N/A</v>
      </c>
    </row>
    <row r="24" spans="1:23" x14ac:dyDescent="0.25">
      <c r="A24" s="12">
        <f t="shared" si="0"/>
        <v>12</v>
      </c>
      <c r="B24" s="13"/>
      <c r="C24" s="14"/>
      <c r="D24" s="14"/>
      <c r="E24" s="14"/>
      <c r="F24" s="14"/>
      <c r="G24" s="14"/>
      <c r="H24" s="13"/>
      <c r="I24" s="13"/>
      <c r="J24" s="13"/>
      <c r="K24" s="13"/>
      <c r="L24" s="13"/>
      <c r="M24" s="15" t="str">
        <f t="shared" si="1"/>
        <v/>
      </c>
      <c r="N24" s="15" t="str">
        <f t="shared" si="2"/>
        <v/>
      </c>
      <c r="O24" s="16" t="str">
        <f t="shared" si="3"/>
        <v/>
      </c>
      <c r="P24" s="17">
        <f t="shared" si="4"/>
        <v>25.000999999999998</v>
      </c>
      <c r="Q24" s="17">
        <f t="shared" si="5"/>
        <v>25.003307999999997</v>
      </c>
      <c r="R24" s="17">
        <f t="shared" si="6"/>
        <v>24.998691999999998</v>
      </c>
      <c r="S24" s="17">
        <f t="shared" si="7"/>
        <v>4.0000000000013358E-3</v>
      </c>
      <c r="T24" s="17">
        <f t="shared" si="8"/>
        <v>8.4600000000028264E-3</v>
      </c>
      <c r="U24" s="17">
        <f t="shared" si="9"/>
        <v>0</v>
      </c>
      <c r="V24" s="17" t="e">
        <f t="shared" si="10"/>
        <v>#N/A</v>
      </c>
      <c r="W24" s="17" t="e">
        <f t="shared" si="11"/>
        <v>#N/A</v>
      </c>
    </row>
    <row r="25" spans="1:23" x14ac:dyDescent="0.25">
      <c r="A25" s="12">
        <f t="shared" si="0"/>
        <v>13</v>
      </c>
      <c r="B25" s="13"/>
      <c r="C25" s="14"/>
      <c r="D25" s="14"/>
      <c r="E25" s="14"/>
      <c r="F25" s="14"/>
      <c r="G25" s="14"/>
      <c r="H25" s="13"/>
      <c r="I25" s="13"/>
      <c r="J25" s="13"/>
      <c r="K25" s="13"/>
      <c r="L25" s="13"/>
      <c r="M25" s="15" t="str">
        <f t="shared" si="1"/>
        <v/>
      </c>
      <c r="N25" s="15" t="str">
        <f t="shared" si="2"/>
        <v/>
      </c>
      <c r="O25" s="16" t="str">
        <f t="shared" si="3"/>
        <v/>
      </c>
      <c r="P25" s="17">
        <f t="shared" si="4"/>
        <v>25.000999999999998</v>
      </c>
      <c r="Q25" s="17">
        <f t="shared" si="5"/>
        <v>25.003307999999997</v>
      </c>
      <c r="R25" s="17">
        <f t="shared" si="6"/>
        <v>24.998691999999998</v>
      </c>
      <c r="S25" s="17">
        <f t="shared" si="7"/>
        <v>4.0000000000013358E-3</v>
      </c>
      <c r="T25" s="17">
        <f t="shared" si="8"/>
        <v>8.4600000000028264E-3</v>
      </c>
      <c r="U25" s="17">
        <f t="shared" si="9"/>
        <v>0</v>
      </c>
      <c r="V25" s="17" t="e">
        <f t="shared" si="10"/>
        <v>#N/A</v>
      </c>
      <c r="W25" s="17" t="e">
        <f t="shared" si="11"/>
        <v>#N/A</v>
      </c>
    </row>
    <row r="26" spans="1:23" x14ac:dyDescent="0.25">
      <c r="A26" s="12">
        <f t="shared" si="0"/>
        <v>14</v>
      </c>
      <c r="B26" s="13"/>
      <c r="C26" s="14"/>
      <c r="D26" s="14"/>
      <c r="E26" s="14"/>
      <c r="F26" s="14"/>
      <c r="G26" s="14"/>
      <c r="H26" s="13"/>
      <c r="I26" s="13"/>
      <c r="J26" s="13"/>
      <c r="K26" s="13"/>
      <c r="L26" s="13"/>
      <c r="M26" s="15" t="str">
        <f t="shared" si="1"/>
        <v/>
      </c>
      <c r="N26" s="15" t="str">
        <f t="shared" si="2"/>
        <v/>
      </c>
      <c r="O26" s="16" t="str">
        <f t="shared" si="3"/>
        <v/>
      </c>
      <c r="P26" s="17">
        <f t="shared" si="4"/>
        <v>25.000999999999998</v>
      </c>
      <c r="Q26" s="17">
        <f t="shared" si="5"/>
        <v>25.003307999999997</v>
      </c>
      <c r="R26" s="17">
        <f t="shared" si="6"/>
        <v>24.998691999999998</v>
      </c>
      <c r="S26" s="17">
        <f t="shared" si="7"/>
        <v>4.0000000000013358E-3</v>
      </c>
      <c r="T26" s="17">
        <f t="shared" si="8"/>
        <v>8.4600000000028264E-3</v>
      </c>
      <c r="U26" s="17">
        <f t="shared" si="9"/>
        <v>0</v>
      </c>
      <c r="V26" s="17" t="e">
        <f t="shared" si="10"/>
        <v>#N/A</v>
      </c>
      <c r="W26" s="17" t="e">
        <f t="shared" si="11"/>
        <v>#N/A</v>
      </c>
    </row>
    <row r="27" spans="1:23" x14ac:dyDescent="0.25">
      <c r="A27" s="12">
        <f t="shared" si="0"/>
        <v>15</v>
      </c>
      <c r="B27" s="13"/>
      <c r="C27" s="14"/>
      <c r="D27" s="14"/>
      <c r="E27" s="14"/>
      <c r="F27" s="14"/>
      <c r="G27" s="14"/>
      <c r="H27" s="13"/>
      <c r="I27" s="13"/>
      <c r="J27" s="13"/>
      <c r="K27" s="13"/>
      <c r="L27" s="13"/>
      <c r="M27" s="15" t="str">
        <f t="shared" si="1"/>
        <v/>
      </c>
      <c r="N27" s="15" t="str">
        <f t="shared" si="2"/>
        <v/>
      </c>
      <c r="O27" s="16" t="str">
        <f t="shared" si="3"/>
        <v/>
      </c>
      <c r="P27" s="17">
        <f t="shared" si="4"/>
        <v>25.000999999999998</v>
      </c>
      <c r="Q27" s="17">
        <f t="shared" si="5"/>
        <v>25.003307999999997</v>
      </c>
      <c r="R27" s="17">
        <f t="shared" si="6"/>
        <v>24.998691999999998</v>
      </c>
      <c r="S27" s="17">
        <f t="shared" si="7"/>
        <v>4.0000000000013358E-3</v>
      </c>
      <c r="T27" s="17">
        <f t="shared" si="8"/>
        <v>8.4600000000028264E-3</v>
      </c>
      <c r="U27" s="17">
        <f t="shared" si="9"/>
        <v>0</v>
      </c>
      <c r="V27" s="17" t="e">
        <f t="shared" si="10"/>
        <v>#N/A</v>
      </c>
      <c r="W27" s="17" t="e">
        <f t="shared" si="11"/>
        <v>#N/A</v>
      </c>
    </row>
    <row r="28" spans="1:23" x14ac:dyDescent="0.25">
      <c r="A28" s="12">
        <f t="shared" si="0"/>
        <v>16</v>
      </c>
      <c r="B28" s="13"/>
      <c r="C28" s="14"/>
      <c r="D28" s="14"/>
      <c r="E28" s="14"/>
      <c r="F28" s="14"/>
      <c r="G28" s="14"/>
      <c r="H28" s="13"/>
      <c r="I28" s="13"/>
      <c r="J28" s="13"/>
      <c r="K28" s="13"/>
      <c r="L28" s="13"/>
      <c r="M28" s="15" t="str">
        <f t="shared" si="1"/>
        <v/>
      </c>
      <c r="N28" s="15" t="str">
        <f t="shared" si="2"/>
        <v/>
      </c>
      <c r="O28" s="16" t="str">
        <f t="shared" si="3"/>
        <v/>
      </c>
      <c r="P28" s="17">
        <f t="shared" si="4"/>
        <v>25.000999999999998</v>
      </c>
      <c r="Q28" s="17">
        <f t="shared" si="5"/>
        <v>25.003307999999997</v>
      </c>
      <c r="R28" s="17">
        <f t="shared" si="6"/>
        <v>24.998691999999998</v>
      </c>
      <c r="S28" s="17">
        <f t="shared" si="7"/>
        <v>4.0000000000013358E-3</v>
      </c>
      <c r="T28" s="17">
        <f t="shared" si="8"/>
        <v>8.4600000000028264E-3</v>
      </c>
      <c r="U28" s="17">
        <f t="shared" si="9"/>
        <v>0</v>
      </c>
      <c r="V28" s="17" t="e">
        <f t="shared" si="10"/>
        <v>#N/A</v>
      </c>
      <c r="W28" s="17" t="e">
        <f t="shared" si="11"/>
        <v>#N/A</v>
      </c>
    </row>
    <row r="29" spans="1:23" x14ac:dyDescent="0.25">
      <c r="A29" s="12">
        <f t="shared" si="0"/>
        <v>17</v>
      </c>
      <c r="B29" s="13"/>
      <c r="C29" s="14"/>
      <c r="D29" s="14"/>
      <c r="E29" s="14"/>
      <c r="F29" s="14"/>
      <c r="G29" s="14"/>
      <c r="H29" s="13"/>
      <c r="I29" s="13"/>
      <c r="J29" s="13"/>
      <c r="K29" s="13"/>
      <c r="L29" s="13"/>
      <c r="M29" s="15" t="str">
        <f t="shared" si="1"/>
        <v/>
      </c>
      <c r="N29" s="15" t="str">
        <f t="shared" si="2"/>
        <v/>
      </c>
      <c r="O29" s="16" t="str">
        <f t="shared" si="3"/>
        <v/>
      </c>
      <c r="P29" s="17">
        <f t="shared" si="4"/>
        <v>25.000999999999998</v>
      </c>
      <c r="Q29" s="17">
        <f t="shared" si="5"/>
        <v>25.003307999999997</v>
      </c>
      <c r="R29" s="17">
        <f t="shared" si="6"/>
        <v>24.998691999999998</v>
      </c>
      <c r="S29" s="17">
        <f t="shared" si="7"/>
        <v>4.0000000000013358E-3</v>
      </c>
      <c r="T29" s="17">
        <f t="shared" si="8"/>
        <v>8.4600000000028264E-3</v>
      </c>
      <c r="U29" s="17">
        <f t="shared" si="9"/>
        <v>0</v>
      </c>
      <c r="V29" s="17" t="e">
        <f t="shared" si="10"/>
        <v>#N/A</v>
      </c>
      <c r="W29" s="17" t="e">
        <f t="shared" si="11"/>
        <v>#N/A</v>
      </c>
    </row>
    <row r="30" spans="1:23" x14ac:dyDescent="0.25">
      <c r="A30" s="12">
        <f t="shared" si="0"/>
        <v>18</v>
      </c>
      <c r="B30" s="13"/>
      <c r="C30" s="14"/>
      <c r="D30" s="14"/>
      <c r="E30" s="14"/>
      <c r="F30" s="14"/>
      <c r="G30" s="14"/>
      <c r="H30" s="13"/>
      <c r="I30" s="13"/>
      <c r="J30" s="13"/>
      <c r="K30" s="13"/>
      <c r="L30" s="13"/>
      <c r="M30" s="15" t="str">
        <f t="shared" si="1"/>
        <v/>
      </c>
      <c r="N30" s="15" t="str">
        <f t="shared" si="2"/>
        <v/>
      </c>
      <c r="O30" s="16" t="str">
        <f t="shared" si="3"/>
        <v/>
      </c>
      <c r="P30" s="17">
        <f t="shared" si="4"/>
        <v>25.000999999999998</v>
      </c>
      <c r="Q30" s="17">
        <f t="shared" si="5"/>
        <v>25.003307999999997</v>
      </c>
      <c r="R30" s="17">
        <f t="shared" si="6"/>
        <v>24.998691999999998</v>
      </c>
      <c r="S30" s="17">
        <f t="shared" si="7"/>
        <v>4.0000000000013358E-3</v>
      </c>
      <c r="T30" s="17">
        <f t="shared" si="8"/>
        <v>8.4600000000028264E-3</v>
      </c>
      <c r="U30" s="17">
        <f t="shared" si="9"/>
        <v>0</v>
      </c>
      <c r="V30" s="17" t="e">
        <f t="shared" si="10"/>
        <v>#N/A</v>
      </c>
      <c r="W30" s="17" t="e">
        <f t="shared" si="11"/>
        <v>#N/A</v>
      </c>
    </row>
    <row r="31" spans="1:23" x14ac:dyDescent="0.25">
      <c r="A31" s="12">
        <f t="shared" si="0"/>
        <v>19</v>
      </c>
      <c r="B31" s="13"/>
      <c r="C31" s="14"/>
      <c r="D31" s="14"/>
      <c r="E31" s="14"/>
      <c r="F31" s="14"/>
      <c r="G31" s="14"/>
      <c r="H31" s="13"/>
      <c r="I31" s="13"/>
      <c r="J31" s="13"/>
      <c r="K31" s="13"/>
      <c r="L31" s="13"/>
      <c r="M31" s="15" t="str">
        <f t="shared" si="1"/>
        <v/>
      </c>
      <c r="N31" s="15" t="str">
        <f t="shared" si="2"/>
        <v/>
      </c>
      <c r="O31" s="16" t="str">
        <f t="shared" si="3"/>
        <v/>
      </c>
      <c r="P31" s="17">
        <f t="shared" si="4"/>
        <v>25.000999999999998</v>
      </c>
      <c r="Q31" s="17">
        <f t="shared" si="5"/>
        <v>25.003307999999997</v>
      </c>
      <c r="R31" s="17">
        <f t="shared" si="6"/>
        <v>24.998691999999998</v>
      </c>
      <c r="S31" s="17">
        <f t="shared" si="7"/>
        <v>4.0000000000013358E-3</v>
      </c>
      <c r="T31" s="17">
        <f t="shared" si="8"/>
        <v>8.4600000000028264E-3</v>
      </c>
      <c r="U31" s="17">
        <f t="shared" si="9"/>
        <v>0</v>
      </c>
      <c r="V31" s="17" t="e">
        <f t="shared" si="10"/>
        <v>#N/A</v>
      </c>
      <c r="W31" s="17" t="e">
        <f t="shared" si="11"/>
        <v>#N/A</v>
      </c>
    </row>
    <row r="32" spans="1:23" x14ac:dyDescent="0.25">
      <c r="A32" s="12">
        <f t="shared" si="0"/>
        <v>20</v>
      </c>
      <c r="B32" s="13"/>
      <c r="C32" s="14"/>
      <c r="D32" s="14"/>
      <c r="E32" s="14"/>
      <c r="F32" s="14"/>
      <c r="G32" s="14"/>
      <c r="H32" s="13"/>
      <c r="I32" s="13"/>
      <c r="J32" s="13"/>
      <c r="K32" s="13"/>
      <c r="L32" s="13"/>
      <c r="M32" s="15" t="str">
        <f t="shared" si="1"/>
        <v/>
      </c>
      <c r="N32" s="15" t="str">
        <f t="shared" si="2"/>
        <v/>
      </c>
      <c r="O32" s="16" t="str">
        <f t="shared" si="3"/>
        <v/>
      </c>
      <c r="P32" s="17">
        <f t="shared" si="4"/>
        <v>25.000999999999998</v>
      </c>
      <c r="Q32" s="17">
        <f t="shared" si="5"/>
        <v>25.003307999999997</v>
      </c>
      <c r="R32" s="17">
        <f t="shared" si="6"/>
        <v>24.998691999999998</v>
      </c>
      <c r="S32" s="17">
        <f t="shared" si="7"/>
        <v>4.0000000000013358E-3</v>
      </c>
      <c r="T32" s="17">
        <f t="shared" si="8"/>
        <v>8.4600000000028264E-3</v>
      </c>
      <c r="U32" s="17">
        <f t="shared" si="9"/>
        <v>0</v>
      </c>
      <c r="V32" s="17" t="e">
        <f t="shared" si="10"/>
        <v>#N/A</v>
      </c>
      <c r="W32" s="17" t="e">
        <f t="shared" si="11"/>
        <v>#N/A</v>
      </c>
    </row>
    <row r="33" spans="1:23" x14ac:dyDescent="0.25">
      <c r="A33" s="12">
        <f t="shared" si="0"/>
        <v>21</v>
      </c>
      <c r="B33" s="13"/>
      <c r="C33" s="14"/>
      <c r="D33" s="14"/>
      <c r="E33" s="14"/>
      <c r="F33" s="14"/>
      <c r="G33" s="14"/>
      <c r="H33" s="13"/>
      <c r="I33" s="13"/>
      <c r="J33" s="13"/>
      <c r="K33" s="13"/>
      <c r="L33" s="13"/>
      <c r="M33" s="15" t="str">
        <f t="shared" si="1"/>
        <v/>
      </c>
      <c r="N33" s="15" t="str">
        <f t="shared" si="2"/>
        <v/>
      </c>
      <c r="O33" s="16" t="str">
        <f t="shared" si="3"/>
        <v/>
      </c>
      <c r="P33" s="17">
        <f t="shared" si="4"/>
        <v>25.000999999999998</v>
      </c>
      <c r="Q33" s="17">
        <f t="shared" si="5"/>
        <v>25.003307999999997</v>
      </c>
      <c r="R33" s="17">
        <f t="shared" si="6"/>
        <v>24.998691999999998</v>
      </c>
      <c r="S33" s="17">
        <f t="shared" si="7"/>
        <v>4.0000000000013358E-3</v>
      </c>
      <c r="T33" s="17">
        <f t="shared" si="8"/>
        <v>8.4600000000028264E-3</v>
      </c>
      <c r="U33" s="17">
        <f t="shared" si="9"/>
        <v>0</v>
      </c>
      <c r="V33" s="17" t="e">
        <f t="shared" si="10"/>
        <v>#N/A</v>
      </c>
      <c r="W33" s="17" t="e">
        <f t="shared" si="11"/>
        <v>#N/A</v>
      </c>
    </row>
    <row r="34" spans="1:23" x14ac:dyDescent="0.25">
      <c r="A34" s="12">
        <f t="shared" si="0"/>
        <v>22</v>
      </c>
      <c r="B34" s="13"/>
      <c r="C34" s="14"/>
      <c r="D34" s="14"/>
      <c r="E34" s="14"/>
      <c r="F34" s="14"/>
      <c r="G34" s="14"/>
      <c r="H34" s="13"/>
      <c r="I34" s="13"/>
      <c r="J34" s="13"/>
      <c r="K34" s="13"/>
      <c r="L34" s="13"/>
      <c r="M34" s="15" t="str">
        <f t="shared" si="1"/>
        <v/>
      </c>
      <c r="N34" s="15" t="str">
        <f t="shared" si="2"/>
        <v/>
      </c>
      <c r="O34" s="16" t="str">
        <f t="shared" si="3"/>
        <v/>
      </c>
      <c r="P34" s="17">
        <f t="shared" si="4"/>
        <v>25.000999999999998</v>
      </c>
      <c r="Q34" s="17">
        <f t="shared" si="5"/>
        <v>25.003307999999997</v>
      </c>
      <c r="R34" s="17">
        <f t="shared" si="6"/>
        <v>24.998691999999998</v>
      </c>
      <c r="S34" s="17">
        <f t="shared" si="7"/>
        <v>4.0000000000013358E-3</v>
      </c>
      <c r="T34" s="17">
        <f t="shared" si="8"/>
        <v>8.4600000000028264E-3</v>
      </c>
      <c r="U34" s="17">
        <f t="shared" si="9"/>
        <v>0</v>
      </c>
      <c r="V34" s="17" t="e">
        <f t="shared" si="10"/>
        <v>#N/A</v>
      </c>
      <c r="W34" s="17" t="e">
        <f t="shared" si="11"/>
        <v>#N/A</v>
      </c>
    </row>
    <row r="35" spans="1:23" x14ac:dyDescent="0.25">
      <c r="A35" s="12">
        <f t="shared" si="0"/>
        <v>23</v>
      </c>
      <c r="B35" s="13"/>
      <c r="C35" s="14"/>
      <c r="D35" s="14"/>
      <c r="E35" s="14"/>
      <c r="F35" s="14"/>
      <c r="G35" s="14"/>
      <c r="H35" s="13"/>
      <c r="I35" s="13"/>
      <c r="J35" s="13"/>
      <c r="K35" s="13"/>
      <c r="L35" s="13"/>
      <c r="M35" s="15" t="str">
        <f t="shared" si="1"/>
        <v/>
      </c>
      <c r="N35" s="15" t="str">
        <f t="shared" si="2"/>
        <v/>
      </c>
      <c r="O35" s="16" t="str">
        <f t="shared" si="3"/>
        <v/>
      </c>
      <c r="P35" s="17">
        <f t="shared" si="4"/>
        <v>25.000999999999998</v>
      </c>
      <c r="Q35" s="17">
        <f t="shared" si="5"/>
        <v>25.003307999999997</v>
      </c>
      <c r="R35" s="17">
        <f t="shared" si="6"/>
        <v>24.998691999999998</v>
      </c>
      <c r="S35" s="17">
        <f t="shared" si="7"/>
        <v>4.0000000000013358E-3</v>
      </c>
      <c r="T35" s="17">
        <f t="shared" si="8"/>
        <v>8.4600000000028264E-3</v>
      </c>
      <c r="U35" s="17">
        <f t="shared" si="9"/>
        <v>0</v>
      </c>
      <c r="V35" s="17" t="e">
        <f t="shared" si="10"/>
        <v>#N/A</v>
      </c>
      <c r="W35" s="17" t="e">
        <f t="shared" si="11"/>
        <v>#N/A</v>
      </c>
    </row>
    <row r="36" spans="1:23" x14ac:dyDescent="0.25">
      <c r="A36" s="12">
        <f t="shared" si="0"/>
        <v>24</v>
      </c>
      <c r="B36" s="13"/>
      <c r="C36" s="14"/>
      <c r="D36" s="14"/>
      <c r="E36" s="14"/>
      <c r="F36" s="14"/>
      <c r="G36" s="14"/>
      <c r="H36" s="13"/>
      <c r="I36" s="13"/>
      <c r="J36" s="13"/>
      <c r="K36" s="13"/>
      <c r="L36" s="13"/>
      <c r="M36" s="15" t="str">
        <f t="shared" si="1"/>
        <v/>
      </c>
      <c r="N36" s="15" t="str">
        <f t="shared" si="2"/>
        <v/>
      </c>
      <c r="O36" s="16" t="str">
        <f t="shared" si="3"/>
        <v/>
      </c>
      <c r="P36" s="17">
        <f t="shared" si="4"/>
        <v>25.000999999999998</v>
      </c>
      <c r="Q36" s="17">
        <f t="shared" si="5"/>
        <v>25.003307999999997</v>
      </c>
      <c r="R36" s="17">
        <f t="shared" si="6"/>
        <v>24.998691999999998</v>
      </c>
      <c r="S36" s="17">
        <f t="shared" si="7"/>
        <v>4.0000000000013358E-3</v>
      </c>
      <c r="T36" s="17">
        <f t="shared" si="8"/>
        <v>8.4600000000028264E-3</v>
      </c>
      <c r="U36" s="17">
        <f t="shared" si="9"/>
        <v>0</v>
      </c>
      <c r="V36" s="17" t="e">
        <f t="shared" si="10"/>
        <v>#N/A</v>
      </c>
      <c r="W36" s="17" t="e">
        <f t="shared" si="11"/>
        <v>#N/A</v>
      </c>
    </row>
    <row r="37" spans="1:23" x14ac:dyDescent="0.25">
      <c r="A37" s="12">
        <f t="shared" si="0"/>
        <v>25</v>
      </c>
      <c r="B37" s="13"/>
      <c r="C37" s="14"/>
      <c r="D37" s="14"/>
      <c r="E37" s="14"/>
      <c r="F37" s="14"/>
      <c r="G37" s="14"/>
      <c r="H37" s="13"/>
      <c r="I37" s="13"/>
      <c r="J37" s="13"/>
      <c r="K37" s="13"/>
      <c r="L37" s="13"/>
      <c r="M37" s="15" t="str">
        <f t="shared" si="1"/>
        <v/>
      </c>
      <c r="N37" s="15" t="str">
        <f t="shared" si="2"/>
        <v/>
      </c>
      <c r="O37" s="16" t="str">
        <f t="shared" si="3"/>
        <v/>
      </c>
      <c r="P37" s="17">
        <f t="shared" si="4"/>
        <v>25.000999999999998</v>
      </c>
      <c r="Q37" s="17">
        <f t="shared" si="5"/>
        <v>25.003307999999997</v>
      </c>
      <c r="R37" s="17">
        <f t="shared" si="6"/>
        <v>24.998691999999998</v>
      </c>
      <c r="S37" s="17">
        <f t="shared" si="7"/>
        <v>4.0000000000013358E-3</v>
      </c>
      <c r="T37" s="17">
        <f t="shared" si="8"/>
        <v>8.4600000000028264E-3</v>
      </c>
      <c r="U37" s="17">
        <f t="shared" si="9"/>
        <v>0</v>
      </c>
      <c r="V37" s="17" t="e">
        <f t="shared" si="10"/>
        <v>#N/A</v>
      </c>
      <c r="W37" s="17" t="e">
        <f t="shared" si="11"/>
        <v>#N/A</v>
      </c>
    </row>
    <row r="39" spans="1:23" ht="15.75" x14ac:dyDescent="0.25">
      <c r="A39" s="1" t="s">
        <v>68</v>
      </c>
    </row>
    <row r="40" spans="1:23" x14ac:dyDescent="0.25">
      <c r="A40" s="6" t="s">
        <v>33</v>
      </c>
      <c r="B40" s="18">
        <f>IFERROR(AVERAGE(M13:M37),"")</f>
        <v>25.000999999999998</v>
      </c>
    </row>
    <row r="41" spans="1:23" x14ac:dyDescent="0.25">
      <c r="A41" s="6" t="s">
        <v>34</v>
      </c>
      <c r="B41" s="18">
        <f>IFERROR(AVERAGE(N13:N37),"")</f>
        <v>4.0000000000013358E-3</v>
      </c>
    </row>
    <row r="42" spans="1:23" x14ac:dyDescent="0.25">
      <c r="A42" s="6" t="s">
        <v>35</v>
      </c>
      <c r="B42" s="19">
        <f>IFERROR(INDEX('Constants Reference'!$B$2:$B$10,MATCH($B$8,'Constants Reference'!$A$2:$A$10,0)),"")</f>
        <v>0.57699999999999996</v>
      </c>
    </row>
    <row r="43" spans="1:23" x14ac:dyDescent="0.25">
      <c r="A43" s="6" t="s">
        <v>36</v>
      </c>
      <c r="B43" s="19">
        <f>IFERROR(INDEX('Constants Reference'!$C$2:$C$10,MATCH($B$8,'Constants Reference'!$A$2:$A$10,0)),"")</f>
        <v>0</v>
      </c>
    </row>
    <row r="44" spans="1:23" x14ac:dyDescent="0.25">
      <c r="A44" s="6" t="s">
        <v>37</v>
      </c>
      <c r="B44" s="19">
        <f>IFERROR(INDEX('Constants Reference'!$D$2:$D$10,MATCH($B$8,'Constants Reference'!$A$2:$A$10,0)),"")</f>
        <v>2.1150000000000002</v>
      </c>
    </row>
    <row r="45" spans="1:23" x14ac:dyDescent="0.25">
      <c r="A45" s="6" t="s">
        <v>69</v>
      </c>
      <c r="B45" s="19">
        <f>IFERROR(INDEX('Constants Reference'!$E$2:$E$10,MATCH($B$8,'Constants Reference'!$A$2:$A$10,0)),"")</f>
        <v>2.3260000000000001</v>
      </c>
    </row>
    <row r="47" spans="1:23" x14ac:dyDescent="0.25">
      <c r="A47" s="6" t="s">
        <v>38</v>
      </c>
      <c r="B47" s="18">
        <f>B40</f>
        <v>25.000999999999998</v>
      </c>
    </row>
    <row r="48" spans="1:23" x14ac:dyDescent="0.25">
      <c r="A48" s="6" t="s">
        <v>39</v>
      </c>
      <c r="B48" s="18">
        <f>B40+B42*B41</f>
        <v>25.003307999999997</v>
      </c>
    </row>
    <row r="49" spans="1:2" x14ac:dyDescent="0.25">
      <c r="A49" s="6" t="s">
        <v>40</v>
      </c>
      <c r="B49" s="18">
        <f>B40-B42*B41</f>
        <v>24.998691999999998</v>
      </c>
    </row>
    <row r="51" spans="1:2" x14ac:dyDescent="0.25">
      <c r="A51" s="6" t="s">
        <v>41</v>
      </c>
      <c r="B51" s="18">
        <f>B41</f>
        <v>4.0000000000013358E-3</v>
      </c>
    </row>
    <row r="52" spans="1:2" x14ac:dyDescent="0.25">
      <c r="A52" s="6" t="s">
        <v>42</v>
      </c>
      <c r="B52" s="18">
        <f>B44*B41</f>
        <v>8.4600000000028264E-3</v>
      </c>
    </row>
    <row r="53" spans="1:2" x14ac:dyDescent="0.25">
      <c r="A53" s="6" t="s">
        <v>43</v>
      </c>
      <c r="B53" s="18">
        <f>B43*B41</f>
        <v>0</v>
      </c>
    </row>
    <row r="55" spans="1:2" ht="15.75" x14ac:dyDescent="0.25">
      <c r="A55" s="1" t="s">
        <v>70</v>
      </c>
    </row>
    <row r="56" spans="1:2" x14ac:dyDescent="0.25">
      <c r="A56" s="6" t="s">
        <v>71</v>
      </c>
      <c r="B56" s="18">
        <f>IFERROR(B41/B45,"")</f>
        <v>1.719690455718545E-3</v>
      </c>
    </row>
    <row r="57" spans="1:2" x14ac:dyDescent="0.25">
      <c r="A57" s="6" t="s">
        <v>72</v>
      </c>
      <c r="B57" s="20">
        <f>IFERROR((B7-E7)/(6*B56),"")</f>
        <v>5.8149999999982782</v>
      </c>
    </row>
    <row r="58" spans="1:2" x14ac:dyDescent="0.25">
      <c r="A58" s="6" t="s">
        <v>73</v>
      </c>
      <c r="B58" s="20">
        <f>IFERROR(MIN((B7-B40)/(3*B56),(B40-E7)/(3*B56)),"")</f>
        <v>5.6211666666654612</v>
      </c>
    </row>
    <row r="59" spans="1:2" x14ac:dyDescent="0.25">
      <c r="A59" s="6" t="s">
        <v>74</v>
      </c>
      <c r="B59" s="21">
        <f>IFERROR(1-COUNTIF(O13:O37,"⚠ OOC")/COUNT(M13:M37),"")</f>
        <v>1</v>
      </c>
    </row>
  </sheetData>
  <mergeCells count="2">
    <mergeCell ref="A1:U1"/>
    <mergeCell ref="A11:U11"/>
  </mergeCells>
  <conditionalFormatting sqref="O13:O37">
    <cfRule type="containsText" dxfId="11" priority="1" operator="containsText" text="OOC">
      <formula>NOT(ISERROR(SEARCH("OOC",O13)))</formula>
    </cfRule>
  </conditionalFormatting>
  <conditionalFormatting sqref="M13:M37">
    <cfRule type="cellIs" dxfId="10" priority="2" operator="greaterThan">
      <formula>$B$48</formula>
    </cfRule>
  </conditionalFormatting>
  <conditionalFormatting sqref="M13:M37">
    <cfRule type="cellIs" dxfId="9" priority="3" operator="lessThan">
      <formula>$B$49</formula>
    </cfRule>
  </conditionalFormatting>
  <conditionalFormatting sqref="N13:N37">
    <cfRule type="cellIs" dxfId="8" priority="4" operator="greaterThan">
      <formula>$B$52</formula>
    </cfRule>
  </conditionalFormatting>
  <conditionalFormatting sqref="N13:N37">
    <cfRule type="cellIs" dxfId="7" priority="5" operator="lessThan">
      <formula>$B$53</formula>
    </cfRule>
  </conditionalFormatting>
  <dataValidations count="1">
    <dataValidation type="whole" allowBlank="1" showInputMessage="1" showErrorMessage="1" errorTitle="Invalid subgroup size" error="Enter a whole number between 2 and 10." sqref="B8" xr:uid="{1F179A50-54DB-4E0D-9025-512DFE4B7AF0}">
      <formula1>2</formula1>
      <formula2>10</formula2>
    </dataValidation>
  </dataValidations>
  <pageMargins left="0.75" right="0.75" top="1" bottom="1" header="0.5" footer="0.5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43"/>
  <sheetViews>
    <sheetView showGridLines="0" workbookViewId="0">
      <pane ySplit="12" topLeftCell="A13" activePane="bottomLeft" state="frozen"/>
      <selection pane="bottomLeft" sqref="A1:L1"/>
    </sheetView>
  </sheetViews>
  <sheetFormatPr defaultRowHeight="15" outlineLevelCol="2" x14ac:dyDescent="0.25"/>
  <cols>
    <col min="1" max="1" width="28.5703125" customWidth="1"/>
    <col min="2" max="2" width="17.140625" customWidth="1"/>
    <col min="3" max="3" width="19" customWidth="1"/>
    <col min="4" max="7" width="16.140625" customWidth="1"/>
    <col min="8" max="8" width="11.42578125" customWidth="1"/>
    <col min="9" max="12" width="10.42578125" customWidth="1" outlineLevel="2"/>
  </cols>
  <sheetData>
    <row r="1" spans="1:12" ht="20.25" x14ac:dyDescent="0.3">
      <c r="A1" s="22" t="s">
        <v>77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3" spans="1:12" ht="15.75" x14ac:dyDescent="0.25">
      <c r="A3" s="1" t="s">
        <v>51</v>
      </c>
    </row>
    <row r="4" spans="1:12" x14ac:dyDescent="0.25">
      <c r="A4" s="6" t="s">
        <v>14</v>
      </c>
      <c r="B4" s="7" t="s">
        <v>15</v>
      </c>
    </row>
    <row r="5" spans="1:12" x14ac:dyDescent="0.25">
      <c r="A5" s="6" t="s">
        <v>16</v>
      </c>
      <c r="B5" s="7" t="s">
        <v>80</v>
      </c>
    </row>
    <row r="6" spans="1:12" x14ac:dyDescent="0.25">
      <c r="A6" s="6" t="s">
        <v>78</v>
      </c>
      <c r="B6" s="7" t="s">
        <v>81</v>
      </c>
    </row>
    <row r="7" spans="1:12" x14ac:dyDescent="0.25">
      <c r="A7" s="6" t="s">
        <v>44</v>
      </c>
      <c r="B7" s="9" t="s">
        <v>45</v>
      </c>
      <c r="D7" s="6" t="s">
        <v>79</v>
      </c>
      <c r="E7" s="9">
        <v>1</v>
      </c>
    </row>
    <row r="8" spans="1:12" x14ac:dyDescent="0.25">
      <c r="A8" s="6" t="s">
        <v>21</v>
      </c>
      <c r="B8" s="7" t="s">
        <v>22</v>
      </c>
      <c r="D8" s="6" t="s">
        <v>23</v>
      </c>
      <c r="E8" s="7" t="s">
        <v>24</v>
      </c>
    </row>
    <row r="10" spans="1:12" x14ac:dyDescent="0.25">
      <c r="A10" s="23" t="s">
        <v>82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</row>
    <row r="12" spans="1:12" x14ac:dyDescent="0.25">
      <c r="A12" s="10" t="s">
        <v>46</v>
      </c>
      <c r="B12" s="10" t="s">
        <v>47</v>
      </c>
      <c r="C12" s="10" t="s">
        <v>83</v>
      </c>
      <c r="D12" s="10" t="s">
        <v>48</v>
      </c>
      <c r="E12" s="10" t="s">
        <v>84</v>
      </c>
      <c r="F12" s="10" t="s">
        <v>85</v>
      </c>
      <c r="G12" s="10" t="s">
        <v>86</v>
      </c>
      <c r="H12" s="10" t="s">
        <v>61</v>
      </c>
      <c r="I12" s="11" t="s">
        <v>87</v>
      </c>
      <c r="J12" s="11" t="s">
        <v>88</v>
      </c>
      <c r="K12" s="11" t="s">
        <v>89</v>
      </c>
      <c r="L12" s="11" t="s">
        <v>90</v>
      </c>
    </row>
    <row r="13" spans="1:12" x14ac:dyDescent="0.25">
      <c r="A13" s="13" t="s">
        <v>49</v>
      </c>
      <c r="B13" s="24">
        <v>100</v>
      </c>
      <c r="C13" s="24">
        <v>3</v>
      </c>
      <c r="D13" s="15">
        <f>IFERROR(IF($B$7="p",C13/B13,IF($B$7="np",C13/B13,IF($B$7="c",C13,C13/(B13*$E$7)))),"")</f>
        <v>0.03</v>
      </c>
      <c r="E13" s="15">
        <f>IFERROR(IF($B13="","",AVERAGE($D$13:$D$37)),"")</f>
        <v>0.03</v>
      </c>
      <c r="F13" s="15">
        <f>IFERROR(IF($B13="","",IF($B$7="p",E13+3*SQRT(E13*(1-E13)/B13),IF($B$7="np",E13+3*SQRT(E13*(1-E13/B13)*B13),IF($B$7="c",E13+3*SQRT(E13),E13+3*SQRT(E13/B13))))),"")</f>
        <v>8.1176166327695934E-2</v>
      </c>
      <c r="G13" s="15">
        <f>IFERROR(IF($B13="","",MAX(0,IF($B$7="p",E13-3*SQRT(E13*(1-E13)/B13),IF($B$7="np",E13-3*SQRT(E13*(1-E13/B13)*B13),IF($B$7="c",E13-3*SQRT(E13),E13-3*SQRT(E13/B13)))))),"")</f>
        <v>0</v>
      </c>
      <c r="H13" s="16" t="str">
        <f>IFERROR(IF(D13="","",IF(OR(D13&gt;F13,D13&lt;G13),"⚠ OOC","")),"")</f>
        <v/>
      </c>
      <c r="I13" s="17">
        <f>IF(B13="",NA(),D13)</f>
        <v>0.03</v>
      </c>
      <c r="J13" s="17">
        <f>IF(B13="",NA(),E13)</f>
        <v>0.03</v>
      </c>
      <c r="K13" s="17">
        <f>IF(B13="",NA(),F13)</f>
        <v>8.1176166327695934E-2</v>
      </c>
      <c r="L13" s="17">
        <f>IF(B13="",NA(),G13)</f>
        <v>0</v>
      </c>
    </row>
    <row r="14" spans="1:12" x14ac:dyDescent="0.25">
      <c r="A14" s="13"/>
      <c r="B14" s="24"/>
      <c r="C14" s="24"/>
      <c r="D14" s="15" t="str">
        <f t="shared" ref="D14:D37" si="0">IFERROR(IF($B$7="p",C14/B14,IF($B$7="np",C14/B14,IF($B$7="c",C14,C14/(B14*$E$7)))),"")</f>
        <v/>
      </c>
      <c r="E14" s="15" t="str">
        <f t="shared" ref="E14:E37" si="1">IFERROR(IF($B14="","",AVERAGE($D$13:$D$37)),"")</f>
        <v/>
      </c>
      <c r="F14" s="15" t="str">
        <f t="shared" ref="F14:F37" si="2">IFERROR(IF($B14="","",IF($B$7="p",E14+3*SQRT(E14*(1-E14)/B14),IF($B$7="np",E14+3*SQRT(E14*(1-E14/B14)*B14),IF($B$7="c",E14+3*SQRT(E14),E14+3*SQRT(E14/B14))))),"")</f>
        <v/>
      </c>
      <c r="G14" s="15" t="str">
        <f t="shared" ref="G14:G37" si="3">IFERROR(IF($B14="","",MAX(0,IF($B$7="p",E14-3*SQRT(E14*(1-E14)/B14),IF($B$7="np",E14-3*SQRT(E14*(1-E14/B14)*B14),IF($B$7="c",E14-3*SQRT(E14),E14-3*SQRT(E14/B14)))))),"")</f>
        <v/>
      </c>
      <c r="H14" s="16" t="str">
        <f t="shared" ref="H14:H37" si="4">IFERROR(IF(D14="","",IF(OR(D14&gt;F14,D14&lt;G14),"⚠ OOC","")),"")</f>
        <v/>
      </c>
      <c r="I14" s="17" t="e">
        <f t="shared" ref="I14:I37" si="5">IF(B14="",NA(),D14)</f>
        <v>#N/A</v>
      </c>
      <c r="J14" s="17" t="e">
        <f t="shared" ref="J14:J37" si="6">IF(B14="",NA(),E14)</f>
        <v>#N/A</v>
      </c>
      <c r="K14" s="17" t="e">
        <f t="shared" ref="K14:K37" si="7">IF(B14="",NA(),F14)</f>
        <v>#N/A</v>
      </c>
      <c r="L14" s="17" t="e">
        <f t="shared" ref="L14:L37" si="8">IF(B14="",NA(),G14)</f>
        <v>#N/A</v>
      </c>
    </row>
    <row r="15" spans="1:12" x14ac:dyDescent="0.25">
      <c r="A15" s="13"/>
      <c r="B15" s="24"/>
      <c r="C15" s="24"/>
      <c r="D15" s="15" t="str">
        <f t="shared" si="0"/>
        <v/>
      </c>
      <c r="E15" s="15" t="str">
        <f t="shared" si="1"/>
        <v/>
      </c>
      <c r="F15" s="15" t="str">
        <f t="shared" si="2"/>
        <v/>
      </c>
      <c r="G15" s="15" t="str">
        <f t="shared" si="3"/>
        <v/>
      </c>
      <c r="H15" s="16" t="str">
        <f t="shared" si="4"/>
        <v/>
      </c>
      <c r="I15" s="17" t="e">
        <f t="shared" si="5"/>
        <v>#N/A</v>
      </c>
      <c r="J15" s="17" t="e">
        <f t="shared" si="6"/>
        <v>#N/A</v>
      </c>
      <c r="K15" s="17" t="e">
        <f t="shared" si="7"/>
        <v>#N/A</v>
      </c>
      <c r="L15" s="17" t="e">
        <f t="shared" si="8"/>
        <v>#N/A</v>
      </c>
    </row>
    <row r="16" spans="1:12" x14ac:dyDescent="0.25">
      <c r="A16" s="13"/>
      <c r="B16" s="24"/>
      <c r="C16" s="24"/>
      <c r="D16" s="15" t="str">
        <f t="shared" si="0"/>
        <v/>
      </c>
      <c r="E16" s="15" t="str">
        <f t="shared" si="1"/>
        <v/>
      </c>
      <c r="F16" s="15" t="str">
        <f t="shared" si="2"/>
        <v/>
      </c>
      <c r="G16" s="15" t="str">
        <f t="shared" si="3"/>
        <v/>
      </c>
      <c r="H16" s="16" t="str">
        <f t="shared" si="4"/>
        <v/>
      </c>
      <c r="I16" s="17" t="e">
        <f t="shared" si="5"/>
        <v>#N/A</v>
      </c>
      <c r="J16" s="17" t="e">
        <f t="shared" si="6"/>
        <v>#N/A</v>
      </c>
      <c r="K16" s="17" t="e">
        <f t="shared" si="7"/>
        <v>#N/A</v>
      </c>
      <c r="L16" s="17" t="e">
        <f t="shared" si="8"/>
        <v>#N/A</v>
      </c>
    </row>
    <row r="17" spans="1:12" x14ac:dyDescent="0.25">
      <c r="A17" s="13"/>
      <c r="B17" s="24"/>
      <c r="C17" s="24"/>
      <c r="D17" s="15" t="str">
        <f t="shared" si="0"/>
        <v/>
      </c>
      <c r="E17" s="15" t="str">
        <f t="shared" si="1"/>
        <v/>
      </c>
      <c r="F17" s="15" t="str">
        <f t="shared" si="2"/>
        <v/>
      </c>
      <c r="G17" s="15" t="str">
        <f t="shared" si="3"/>
        <v/>
      </c>
      <c r="H17" s="16" t="str">
        <f t="shared" si="4"/>
        <v/>
      </c>
      <c r="I17" s="17" t="e">
        <f t="shared" si="5"/>
        <v>#N/A</v>
      </c>
      <c r="J17" s="17" t="e">
        <f t="shared" si="6"/>
        <v>#N/A</v>
      </c>
      <c r="K17" s="17" t="e">
        <f t="shared" si="7"/>
        <v>#N/A</v>
      </c>
      <c r="L17" s="17" t="e">
        <f t="shared" si="8"/>
        <v>#N/A</v>
      </c>
    </row>
    <row r="18" spans="1:12" x14ac:dyDescent="0.25">
      <c r="A18" s="13"/>
      <c r="B18" s="24"/>
      <c r="C18" s="24"/>
      <c r="D18" s="15" t="str">
        <f t="shared" si="0"/>
        <v/>
      </c>
      <c r="E18" s="15" t="str">
        <f t="shared" si="1"/>
        <v/>
      </c>
      <c r="F18" s="15" t="str">
        <f t="shared" si="2"/>
        <v/>
      </c>
      <c r="G18" s="15" t="str">
        <f t="shared" si="3"/>
        <v/>
      </c>
      <c r="H18" s="16" t="str">
        <f t="shared" si="4"/>
        <v/>
      </c>
      <c r="I18" s="17" t="e">
        <f t="shared" si="5"/>
        <v>#N/A</v>
      </c>
      <c r="J18" s="17" t="e">
        <f t="shared" si="6"/>
        <v>#N/A</v>
      </c>
      <c r="K18" s="17" t="e">
        <f t="shared" si="7"/>
        <v>#N/A</v>
      </c>
      <c r="L18" s="17" t="e">
        <f t="shared" si="8"/>
        <v>#N/A</v>
      </c>
    </row>
    <row r="19" spans="1:12" x14ac:dyDescent="0.25">
      <c r="A19" s="13"/>
      <c r="B19" s="24"/>
      <c r="C19" s="24"/>
      <c r="D19" s="15" t="str">
        <f t="shared" si="0"/>
        <v/>
      </c>
      <c r="E19" s="15" t="str">
        <f t="shared" si="1"/>
        <v/>
      </c>
      <c r="F19" s="15" t="str">
        <f t="shared" si="2"/>
        <v/>
      </c>
      <c r="G19" s="15" t="str">
        <f t="shared" si="3"/>
        <v/>
      </c>
      <c r="H19" s="16" t="str">
        <f t="shared" si="4"/>
        <v/>
      </c>
      <c r="I19" s="17" t="e">
        <f t="shared" si="5"/>
        <v>#N/A</v>
      </c>
      <c r="J19" s="17" t="e">
        <f t="shared" si="6"/>
        <v>#N/A</v>
      </c>
      <c r="K19" s="17" t="e">
        <f t="shared" si="7"/>
        <v>#N/A</v>
      </c>
      <c r="L19" s="17" t="e">
        <f t="shared" si="8"/>
        <v>#N/A</v>
      </c>
    </row>
    <row r="20" spans="1:12" x14ac:dyDescent="0.25">
      <c r="A20" s="13"/>
      <c r="B20" s="24"/>
      <c r="C20" s="24"/>
      <c r="D20" s="15" t="str">
        <f t="shared" si="0"/>
        <v/>
      </c>
      <c r="E20" s="15" t="str">
        <f t="shared" si="1"/>
        <v/>
      </c>
      <c r="F20" s="15" t="str">
        <f t="shared" si="2"/>
        <v/>
      </c>
      <c r="G20" s="15" t="str">
        <f t="shared" si="3"/>
        <v/>
      </c>
      <c r="H20" s="16" t="str">
        <f t="shared" si="4"/>
        <v/>
      </c>
      <c r="I20" s="17" t="e">
        <f t="shared" si="5"/>
        <v>#N/A</v>
      </c>
      <c r="J20" s="17" t="e">
        <f t="shared" si="6"/>
        <v>#N/A</v>
      </c>
      <c r="K20" s="17" t="e">
        <f t="shared" si="7"/>
        <v>#N/A</v>
      </c>
      <c r="L20" s="17" t="e">
        <f t="shared" si="8"/>
        <v>#N/A</v>
      </c>
    </row>
    <row r="21" spans="1:12" x14ac:dyDescent="0.25">
      <c r="A21" s="13"/>
      <c r="B21" s="24"/>
      <c r="C21" s="24"/>
      <c r="D21" s="15" t="str">
        <f t="shared" si="0"/>
        <v/>
      </c>
      <c r="E21" s="15" t="str">
        <f t="shared" si="1"/>
        <v/>
      </c>
      <c r="F21" s="15" t="str">
        <f t="shared" si="2"/>
        <v/>
      </c>
      <c r="G21" s="15" t="str">
        <f t="shared" si="3"/>
        <v/>
      </c>
      <c r="H21" s="16" t="str">
        <f t="shared" si="4"/>
        <v/>
      </c>
      <c r="I21" s="17" t="e">
        <f t="shared" si="5"/>
        <v>#N/A</v>
      </c>
      <c r="J21" s="17" t="e">
        <f t="shared" si="6"/>
        <v>#N/A</v>
      </c>
      <c r="K21" s="17" t="e">
        <f t="shared" si="7"/>
        <v>#N/A</v>
      </c>
      <c r="L21" s="17" t="e">
        <f t="shared" si="8"/>
        <v>#N/A</v>
      </c>
    </row>
    <row r="22" spans="1:12" x14ac:dyDescent="0.25">
      <c r="A22" s="13"/>
      <c r="B22" s="24"/>
      <c r="C22" s="24"/>
      <c r="D22" s="15" t="str">
        <f t="shared" si="0"/>
        <v/>
      </c>
      <c r="E22" s="15" t="str">
        <f t="shared" si="1"/>
        <v/>
      </c>
      <c r="F22" s="15" t="str">
        <f t="shared" si="2"/>
        <v/>
      </c>
      <c r="G22" s="15" t="str">
        <f t="shared" si="3"/>
        <v/>
      </c>
      <c r="H22" s="16" t="str">
        <f t="shared" si="4"/>
        <v/>
      </c>
      <c r="I22" s="17" t="e">
        <f t="shared" si="5"/>
        <v>#N/A</v>
      </c>
      <c r="J22" s="17" t="e">
        <f t="shared" si="6"/>
        <v>#N/A</v>
      </c>
      <c r="K22" s="17" t="e">
        <f t="shared" si="7"/>
        <v>#N/A</v>
      </c>
      <c r="L22" s="17" t="e">
        <f t="shared" si="8"/>
        <v>#N/A</v>
      </c>
    </row>
    <row r="23" spans="1:12" x14ac:dyDescent="0.25">
      <c r="A23" s="13"/>
      <c r="B23" s="24"/>
      <c r="C23" s="24"/>
      <c r="D23" s="15" t="str">
        <f t="shared" si="0"/>
        <v/>
      </c>
      <c r="E23" s="15" t="str">
        <f t="shared" si="1"/>
        <v/>
      </c>
      <c r="F23" s="15" t="str">
        <f t="shared" si="2"/>
        <v/>
      </c>
      <c r="G23" s="15" t="str">
        <f t="shared" si="3"/>
        <v/>
      </c>
      <c r="H23" s="16" t="str">
        <f t="shared" si="4"/>
        <v/>
      </c>
      <c r="I23" s="17" t="e">
        <f t="shared" si="5"/>
        <v>#N/A</v>
      </c>
      <c r="J23" s="17" t="e">
        <f t="shared" si="6"/>
        <v>#N/A</v>
      </c>
      <c r="K23" s="17" t="e">
        <f t="shared" si="7"/>
        <v>#N/A</v>
      </c>
      <c r="L23" s="17" t="e">
        <f t="shared" si="8"/>
        <v>#N/A</v>
      </c>
    </row>
    <row r="24" spans="1:12" x14ac:dyDescent="0.25">
      <c r="A24" s="13"/>
      <c r="B24" s="24"/>
      <c r="C24" s="24"/>
      <c r="D24" s="15" t="str">
        <f t="shared" si="0"/>
        <v/>
      </c>
      <c r="E24" s="15" t="str">
        <f t="shared" si="1"/>
        <v/>
      </c>
      <c r="F24" s="15" t="str">
        <f t="shared" si="2"/>
        <v/>
      </c>
      <c r="G24" s="15" t="str">
        <f t="shared" si="3"/>
        <v/>
      </c>
      <c r="H24" s="16" t="str">
        <f t="shared" si="4"/>
        <v/>
      </c>
      <c r="I24" s="17" t="e">
        <f t="shared" si="5"/>
        <v>#N/A</v>
      </c>
      <c r="J24" s="17" t="e">
        <f t="shared" si="6"/>
        <v>#N/A</v>
      </c>
      <c r="K24" s="17" t="e">
        <f t="shared" si="7"/>
        <v>#N/A</v>
      </c>
      <c r="L24" s="17" t="e">
        <f t="shared" si="8"/>
        <v>#N/A</v>
      </c>
    </row>
    <row r="25" spans="1:12" x14ac:dyDescent="0.25">
      <c r="A25" s="13"/>
      <c r="B25" s="24"/>
      <c r="C25" s="24"/>
      <c r="D25" s="15" t="str">
        <f t="shared" si="0"/>
        <v/>
      </c>
      <c r="E25" s="15" t="str">
        <f t="shared" si="1"/>
        <v/>
      </c>
      <c r="F25" s="15" t="str">
        <f t="shared" si="2"/>
        <v/>
      </c>
      <c r="G25" s="15" t="str">
        <f t="shared" si="3"/>
        <v/>
      </c>
      <c r="H25" s="16" t="str">
        <f t="shared" si="4"/>
        <v/>
      </c>
      <c r="I25" s="17" t="e">
        <f t="shared" si="5"/>
        <v>#N/A</v>
      </c>
      <c r="J25" s="17" t="e">
        <f t="shared" si="6"/>
        <v>#N/A</v>
      </c>
      <c r="K25" s="17" t="e">
        <f t="shared" si="7"/>
        <v>#N/A</v>
      </c>
      <c r="L25" s="17" t="e">
        <f t="shared" si="8"/>
        <v>#N/A</v>
      </c>
    </row>
    <row r="26" spans="1:12" x14ac:dyDescent="0.25">
      <c r="A26" s="13"/>
      <c r="B26" s="24"/>
      <c r="C26" s="24"/>
      <c r="D26" s="15" t="str">
        <f t="shared" si="0"/>
        <v/>
      </c>
      <c r="E26" s="15" t="str">
        <f t="shared" si="1"/>
        <v/>
      </c>
      <c r="F26" s="15" t="str">
        <f t="shared" si="2"/>
        <v/>
      </c>
      <c r="G26" s="15" t="str">
        <f t="shared" si="3"/>
        <v/>
      </c>
      <c r="H26" s="16" t="str">
        <f t="shared" si="4"/>
        <v/>
      </c>
      <c r="I26" s="17" t="e">
        <f t="shared" si="5"/>
        <v>#N/A</v>
      </c>
      <c r="J26" s="17" t="e">
        <f t="shared" si="6"/>
        <v>#N/A</v>
      </c>
      <c r="K26" s="17" t="e">
        <f t="shared" si="7"/>
        <v>#N/A</v>
      </c>
      <c r="L26" s="17" t="e">
        <f t="shared" si="8"/>
        <v>#N/A</v>
      </c>
    </row>
    <row r="27" spans="1:12" x14ac:dyDescent="0.25">
      <c r="A27" s="13"/>
      <c r="B27" s="24"/>
      <c r="C27" s="24"/>
      <c r="D27" s="15" t="str">
        <f t="shared" si="0"/>
        <v/>
      </c>
      <c r="E27" s="15" t="str">
        <f t="shared" si="1"/>
        <v/>
      </c>
      <c r="F27" s="15" t="str">
        <f t="shared" si="2"/>
        <v/>
      </c>
      <c r="G27" s="15" t="str">
        <f t="shared" si="3"/>
        <v/>
      </c>
      <c r="H27" s="16" t="str">
        <f t="shared" si="4"/>
        <v/>
      </c>
      <c r="I27" s="17" t="e">
        <f t="shared" si="5"/>
        <v>#N/A</v>
      </c>
      <c r="J27" s="17" t="e">
        <f t="shared" si="6"/>
        <v>#N/A</v>
      </c>
      <c r="K27" s="17" t="e">
        <f t="shared" si="7"/>
        <v>#N/A</v>
      </c>
      <c r="L27" s="17" t="e">
        <f t="shared" si="8"/>
        <v>#N/A</v>
      </c>
    </row>
    <row r="28" spans="1:12" x14ac:dyDescent="0.25">
      <c r="A28" s="13"/>
      <c r="B28" s="24"/>
      <c r="C28" s="24"/>
      <c r="D28" s="15" t="str">
        <f t="shared" si="0"/>
        <v/>
      </c>
      <c r="E28" s="15" t="str">
        <f t="shared" si="1"/>
        <v/>
      </c>
      <c r="F28" s="15" t="str">
        <f t="shared" si="2"/>
        <v/>
      </c>
      <c r="G28" s="15" t="str">
        <f t="shared" si="3"/>
        <v/>
      </c>
      <c r="H28" s="16" t="str">
        <f t="shared" si="4"/>
        <v/>
      </c>
      <c r="I28" s="17" t="e">
        <f t="shared" si="5"/>
        <v>#N/A</v>
      </c>
      <c r="J28" s="17" t="e">
        <f t="shared" si="6"/>
        <v>#N/A</v>
      </c>
      <c r="K28" s="17" t="e">
        <f t="shared" si="7"/>
        <v>#N/A</v>
      </c>
      <c r="L28" s="17" t="e">
        <f t="shared" si="8"/>
        <v>#N/A</v>
      </c>
    </row>
    <row r="29" spans="1:12" x14ac:dyDescent="0.25">
      <c r="A29" s="13"/>
      <c r="B29" s="24"/>
      <c r="C29" s="24"/>
      <c r="D29" s="15" t="str">
        <f t="shared" si="0"/>
        <v/>
      </c>
      <c r="E29" s="15" t="str">
        <f t="shared" si="1"/>
        <v/>
      </c>
      <c r="F29" s="15" t="str">
        <f t="shared" si="2"/>
        <v/>
      </c>
      <c r="G29" s="15" t="str">
        <f t="shared" si="3"/>
        <v/>
      </c>
      <c r="H29" s="16" t="str">
        <f t="shared" si="4"/>
        <v/>
      </c>
      <c r="I29" s="17" t="e">
        <f t="shared" si="5"/>
        <v>#N/A</v>
      </c>
      <c r="J29" s="17" t="e">
        <f t="shared" si="6"/>
        <v>#N/A</v>
      </c>
      <c r="K29" s="17" t="e">
        <f t="shared" si="7"/>
        <v>#N/A</v>
      </c>
      <c r="L29" s="17" t="e">
        <f t="shared" si="8"/>
        <v>#N/A</v>
      </c>
    </row>
    <row r="30" spans="1:12" x14ac:dyDescent="0.25">
      <c r="A30" s="13"/>
      <c r="B30" s="24"/>
      <c r="C30" s="24"/>
      <c r="D30" s="15" t="str">
        <f t="shared" si="0"/>
        <v/>
      </c>
      <c r="E30" s="15" t="str">
        <f t="shared" si="1"/>
        <v/>
      </c>
      <c r="F30" s="15" t="str">
        <f t="shared" si="2"/>
        <v/>
      </c>
      <c r="G30" s="15" t="str">
        <f t="shared" si="3"/>
        <v/>
      </c>
      <c r="H30" s="16" t="str">
        <f t="shared" si="4"/>
        <v/>
      </c>
      <c r="I30" s="17" t="e">
        <f t="shared" si="5"/>
        <v>#N/A</v>
      </c>
      <c r="J30" s="17" t="e">
        <f t="shared" si="6"/>
        <v>#N/A</v>
      </c>
      <c r="K30" s="17" t="e">
        <f t="shared" si="7"/>
        <v>#N/A</v>
      </c>
      <c r="L30" s="17" t="e">
        <f t="shared" si="8"/>
        <v>#N/A</v>
      </c>
    </row>
    <row r="31" spans="1:12" x14ac:dyDescent="0.25">
      <c r="A31" s="13"/>
      <c r="B31" s="24"/>
      <c r="C31" s="24"/>
      <c r="D31" s="15" t="str">
        <f t="shared" si="0"/>
        <v/>
      </c>
      <c r="E31" s="15" t="str">
        <f t="shared" si="1"/>
        <v/>
      </c>
      <c r="F31" s="15" t="str">
        <f t="shared" si="2"/>
        <v/>
      </c>
      <c r="G31" s="15" t="str">
        <f t="shared" si="3"/>
        <v/>
      </c>
      <c r="H31" s="16" t="str">
        <f t="shared" si="4"/>
        <v/>
      </c>
      <c r="I31" s="17" t="e">
        <f t="shared" si="5"/>
        <v>#N/A</v>
      </c>
      <c r="J31" s="17" t="e">
        <f t="shared" si="6"/>
        <v>#N/A</v>
      </c>
      <c r="K31" s="17" t="e">
        <f t="shared" si="7"/>
        <v>#N/A</v>
      </c>
      <c r="L31" s="17" t="e">
        <f t="shared" si="8"/>
        <v>#N/A</v>
      </c>
    </row>
    <row r="32" spans="1:12" x14ac:dyDescent="0.25">
      <c r="A32" s="13"/>
      <c r="B32" s="24"/>
      <c r="C32" s="24"/>
      <c r="D32" s="15" t="str">
        <f t="shared" si="0"/>
        <v/>
      </c>
      <c r="E32" s="15" t="str">
        <f t="shared" si="1"/>
        <v/>
      </c>
      <c r="F32" s="15" t="str">
        <f t="shared" si="2"/>
        <v/>
      </c>
      <c r="G32" s="15" t="str">
        <f t="shared" si="3"/>
        <v/>
      </c>
      <c r="H32" s="16" t="str">
        <f t="shared" si="4"/>
        <v/>
      </c>
      <c r="I32" s="17" t="e">
        <f t="shared" si="5"/>
        <v>#N/A</v>
      </c>
      <c r="J32" s="17" t="e">
        <f t="shared" si="6"/>
        <v>#N/A</v>
      </c>
      <c r="K32" s="17" t="e">
        <f t="shared" si="7"/>
        <v>#N/A</v>
      </c>
      <c r="L32" s="17" t="e">
        <f t="shared" si="8"/>
        <v>#N/A</v>
      </c>
    </row>
    <row r="33" spans="1:12" x14ac:dyDescent="0.25">
      <c r="A33" s="13"/>
      <c r="B33" s="24"/>
      <c r="C33" s="24"/>
      <c r="D33" s="15" t="str">
        <f t="shared" si="0"/>
        <v/>
      </c>
      <c r="E33" s="15" t="str">
        <f t="shared" si="1"/>
        <v/>
      </c>
      <c r="F33" s="15" t="str">
        <f t="shared" si="2"/>
        <v/>
      </c>
      <c r="G33" s="15" t="str">
        <f t="shared" si="3"/>
        <v/>
      </c>
      <c r="H33" s="16" t="str">
        <f t="shared" si="4"/>
        <v/>
      </c>
      <c r="I33" s="17" t="e">
        <f t="shared" si="5"/>
        <v>#N/A</v>
      </c>
      <c r="J33" s="17" t="e">
        <f t="shared" si="6"/>
        <v>#N/A</v>
      </c>
      <c r="K33" s="17" t="e">
        <f t="shared" si="7"/>
        <v>#N/A</v>
      </c>
      <c r="L33" s="17" t="e">
        <f t="shared" si="8"/>
        <v>#N/A</v>
      </c>
    </row>
    <row r="34" spans="1:12" x14ac:dyDescent="0.25">
      <c r="A34" s="13"/>
      <c r="B34" s="24"/>
      <c r="C34" s="24"/>
      <c r="D34" s="15" t="str">
        <f t="shared" si="0"/>
        <v/>
      </c>
      <c r="E34" s="15" t="str">
        <f t="shared" si="1"/>
        <v/>
      </c>
      <c r="F34" s="15" t="str">
        <f t="shared" si="2"/>
        <v/>
      </c>
      <c r="G34" s="15" t="str">
        <f t="shared" si="3"/>
        <v/>
      </c>
      <c r="H34" s="16" t="str">
        <f t="shared" si="4"/>
        <v/>
      </c>
      <c r="I34" s="17" t="e">
        <f t="shared" si="5"/>
        <v>#N/A</v>
      </c>
      <c r="J34" s="17" t="e">
        <f t="shared" si="6"/>
        <v>#N/A</v>
      </c>
      <c r="K34" s="17" t="e">
        <f t="shared" si="7"/>
        <v>#N/A</v>
      </c>
      <c r="L34" s="17" t="e">
        <f t="shared" si="8"/>
        <v>#N/A</v>
      </c>
    </row>
    <row r="35" spans="1:12" x14ac:dyDescent="0.25">
      <c r="A35" s="13"/>
      <c r="B35" s="24"/>
      <c r="C35" s="24"/>
      <c r="D35" s="15" t="str">
        <f t="shared" si="0"/>
        <v/>
      </c>
      <c r="E35" s="15" t="str">
        <f t="shared" si="1"/>
        <v/>
      </c>
      <c r="F35" s="15" t="str">
        <f t="shared" si="2"/>
        <v/>
      </c>
      <c r="G35" s="15" t="str">
        <f t="shared" si="3"/>
        <v/>
      </c>
      <c r="H35" s="16" t="str">
        <f t="shared" si="4"/>
        <v/>
      </c>
      <c r="I35" s="17" t="e">
        <f t="shared" si="5"/>
        <v>#N/A</v>
      </c>
      <c r="J35" s="17" t="e">
        <f t="shared" si="6"/>
        <v>#N/A</v>
      </c>
      <c r="K35" s="17" t="e">
        <f t="shared" si="7"/>
        <v>#N/A</v>
      </c>
      <c r="L35" s="17" t="e">
        <f t="shared" si="8"/>
        <v>#N/A</v>
      </c>
    </row>
    <row r="36" spans="1:12" x14ac:dyDescent="0.25">
      <c r="A36" s="13"/>
      <c r="B36" s="24"/>
      <c r="C36" s="24"/>
      <c r="D36" s="15" t="str">
        <f t="shared" si="0"/>
        <v/>
      </c>
      <c r="E36" s="15" t="str">
        <f t="shared" si="1"/>
        <v/>
      </c>
      <c r="F36" s="15" t="str">
        <f t="shared" si="2"/>
        <v/>
      </c>
      <c r="G36" s="15" t="str">
        <f t="shared" si="3"/>
        <v/>
      </c>
      <c r="H36" s="16" t="str">
        <f t="shared" si="4"/>
        <v/>
      </c>
      <c r="I36" s="17" t="e">
        <f t="shared" si="5"/>
        <v>#N/A</v>
      </c>
      <c r="J36" s="17" t="e">
        <f t="shared" si="6"/>
        <v>#N/A</v>
      </c>
      <c r="K36" s="17" t="e">
        <f t="shared" si="7"/>
        <v>#N/A</v>
      </c>
      <c r="L36" s="17" t="e">
        <f t="shared" si="8"/>
        <v>#N/A</v>
      </c>
    </row>
    <row r="37" spans="1:12" x14ac:dyDescent="0.25">
      <c r="A37" s="13"/>
      <c r="B37" s="24"/>
      <c r="C37" s="24"/>
      <c r="D37" s="15" t="str">
        <f t="shared" si="0"/>
        <v/>
      </c>
      <c r="E37" s="15" t="str">
        <f t="shared" si="1"/>
        <v/>
      </c>
      <c r="F37" s="15" t="str">
        <f t="shared" si="2"/>
        <v/>
      </c>
      <c r="G37" s="15" t="str">
        <f t="shared" si="3"/>
        <v/>
      </c>
      <c r="H37" s="16" t="str">
        <f t="shared" si="4"/>
        <v/>
      </c>
      <c r="I37" s="17" t="e">
        <f t="shared" si="5"/>
        <v>#N/A</v>
      </c>
      <c r="J37" s="17" t="e">
        <f t="shared" si="6"/>
        <v>#N/A</v>
      </c>
      <c r="K37" s="17" t="e">
        <f t="shared" si="7"/>
        <v>#N/A</v>
      </c>
      <c r="L37" s="17" t="e">
        <f t="shared" si="8"/>
        <v>#N/A</v>
      </c>
    </row>
    <row r="39" spans="1:12" ht="15.75" x14ac:dyDescent="0.25">
      <c r="A39" s="1" t="s">
        <v>91</v>
      </c>
    </row>
    <row r="40" spans="1:12" x14ac:dyDescent="0.25">
      <c r="A40" s="6" t="s">
        <v>92</v>
      </c>
      <c r="B40" s="18">
        <f>IFERROR(E13,"")</f>
        <v>0.03</v>
      </c>
    </row>
    <row r="41" spans="1:12" x14ac:dyDescent="0.25">
      <c r="A41" s="6" t="s">
        <v>93</v>
      </c>
      <c r="B41" s="25">
        <f>SUM(B13:B37)</f>
        <v>100</v>
      </c>
    </row>
    <row r="42" spans="1:12" x14ac:dyDescent="0.25">
      <c r="A42" s="6" t="s">
        <v>94</v>
      </c>
      <c r="B42" s="25">
        <f>SUM(C13:C37)</f>
        <v>3</v>
      </c>
    </row>
    <row r="43" spans="1:12" x14ac:dyDescent="0.25">
      <c r="A43" s="6" t="s">
        <v>74</v>
      </c>
      <c r="B43" s="21">
        <f>IFERROR(1-COUNTIF(H13:H37,"⚠ OOC")/COUNT(D13:D37),"")</f>
        <v>1</v>
      </c>
    </row>
  </sheetData>
  <mergeCells count="2">
    <mergeCell ref="A1:L1"/>
    <mergeCell ref="A10:L10"/>
  </mergeCells>
  <conditionalFormatting sqref="H13:H37">
    <cfRule type="containsText" dxfId="6" priority="1" operator="containsText" text="OOC">
      <formula>NOT(ISERROR(SEARCH("OOC",H13)))</formula>
    </cfRule>
  </conditionalFormatting>
  <conditionalFormatting sqref="D13:D37">
    <cfRule type="cellIs" dxfId="5" priority="2" operator="greaterThan">
      <formula>$F13</formula>
    </cfRule>
  </conditionalFormatting>
  <conditionalFormatting sqref="D13:D37">
    <cfRule type="cellIs" dxfId="4" priority="3" operator="lessThan">
      <formula>$G13</formula>
    </cfRule>
  </conditionalFormatting>
  <dataValidations count="1">
    <dataValidation type="list" allowBlank="1" showInputMessage="1" showErrorMessage="1" errorTitle="Invalid chart type" error="Choose p, np, c, or u." sqref="B7" xr:uid="{8142A411-A7A6-4074-98B6-4640202C42C6}">
      <formula1>"p,np,c,u"</formula1>
    </dataValidation>
  </dataValidation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Dashboard</vt:lpstr>
      <vt:lpstr>How-To</vt:lpstr>
      <vt:lpstr>Constants Reference</vt:lpstr>
      <vt:lpstr>Variable Data (X-bar-R)</vt:lpstr>
      <vt:lpstr>Attribute Data (p-np-c-u)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David Rodgers</cp:lastModifiedBy>
  <dcterms:created xsi:type="dcterms:W3CDTF">2026-09-05T06:12:27Z</dcterms:created>
  <dcterms:modified xsi:type="dcterms:W3CDTF">2026-09-05T20:40:32Z</dcterms:modified>
</cp:coreProperties>
</file>